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1\ต้นทุนต่อหลักสูตร 61\"/>
    </mc:Choice>
  </mc:AlternateContent>
  <bookViews>
    <workbookView xWindow="0" yWindow="0" windowWidth="19200" windowHeight="11520" activeTab="2"/>
  </bookViews>
  <sheets>
    <sheet name="ข้อมูลนักศึกษา 61" sheetId="5" r:id="rId1"/>
    <sheet name="บุคลากร 61" sheetId="6" r:id="rId2"/>
    <sheet name="รวม นศ.60 61+บุคลากร 61" sheetId="7" r:id="rId3"/>
  </sheets>
  <definedNames>
    <definedName name="_xlnm.Print_Titles" localSheetId="0">'ข้อมูลนักศึกษา 61'!$4:$5</definedName>
    <definedName name="_xlnm.Print_Titles" localSheetId="1">'บุคลากร 61'!$3:$4</definedName>
    <definedName name="_xlnm.Print_Titles" localSheetId="2">'รวม นศ.60 61+บุคลากร 61'!$4:$5</definedName>
  </definedNames>
  <calcPr calcId="152511"/>
</workbook>
</file>

<file path=xl/calcChain.xml><?xml version="1.0" encoding="utf-8"?>
<calcChain xmlns="http://schemas.openxmlformats.org/spreadsheetml/2006/main">
  <c r="F169" i="5" l="1"/>
  <c r="E169" i="5"/>
  <c r="C169" i="5"/>
  <c r="D169" i="5"/>
  <c r="C145" i="5"/>
  <c r="D145" i="5"/>
  <c r="E144" i="5"/>
  <c r="F144" i="5" s="1"/>
  <c r="C13" i="7"/>
  <c r="B62" i="7" l="1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37" i="7"/>
  <c r="B28" i="7"/>
  <c r="C61" i="6"/>
  <c r="D61" i="6"/>
  <c r="B61" i="6"/>
  <c r="C60" i="6"/>
  <c r="D60" i="6"/>
  <c r="B60" i="6"/>
  <c r="C25" i="6"/>
  <c r="C24" i="6"/>
  <c r="B24" i="6"/>
  <c r="C26" i="6"/>
  <c r="B26" i="6"/>
  <c r="B25" i="6"/>
  <c r="C19" i="6"/>
  <c r="B19" i="6"/>
  <c r="C22" i="6"/>
  <c r="B22" i="6"/>
  <c r="B21" i="6"/>
  <c r="B20" i="6"/>
  <c r="C20" i="6"/>
  <c r="C17" i="6"/>
  <c r="B17" i="6"/>
  <c r="C15" i="6"/>
  <c r="B15" i="6"/>
  <c r="C12" i="6"/>
  <c r="B12" i="6"/>
  <c r="C6" i="6"/>
  <c r="B6" i="6"/>
  <c r="C9" i="6"/>
  <c r="B9" i="6"/>
  <c r="C7" i="6"/>
  <c r="B7" i="6"/>
  <c r="E167" i="5"/>
  <c r="F167" i="5" s="1"/>
  <c r="E165" i="5"/>
  <c r="F165" i="5" s="1"/>
  <c r="E163" i="5"/>
  <c r="F163" i="5" s="1"/>
  <c r="E162" i="5"/>
  <c r="F162" i="5" s="1"/>
  <c r="E161" i="5"/>
  <c r="F161" i="5" s="1"/>
  <c r="E159" i="5"/>
  <c r="F159" i="5" s="1"/>
  <c r="E158" i="5"/>
  <c r="F158" i="5" s="1"/>
  <c r="E156" i="5"/>
  <c r="F156" i="5" s="1"/>
  <c r="E152" i="5"/>
  <c r="F152" i="5" s="1"/>
  <c r="E151" i="5"/>
  <c r="F151" i="5" s="1"/>
  <c r="E149" i="5"/>
  <c r="F149" i="5" s="1"/>
  <c r="E148" i="5"/>
  <c r="F148" i="5" s="1"/>
  <c r="E141" i="5"/>
  <c r="F141" i="5" s="1"/>
  <c r="E140" i="5"/>
  <c r="F140" i="5" s="1"/>
  <c r="E139" i="5"/>
  <c r="F139" i="5" s="1"/>
  <c r="E138" i="5"/>
  <c r="F138" i="5" s="1"/>
  <c r="E136" i="5"/>
  <c r="F136" i="5" s="1"/>
  <c r="E135" i="5"/>
  <c r="F135" i="5" s="1"/>
  <c r="E134" i="5"/>
  <c r="F134" i="5" s="1"/>
  <c r="E133" i="5"/>
  <c r="F133" i="5" s="1"/>
  <c r="E132" i="5"/>
  <c r="F132" i="5" s="1"/>
  <c r="E131" i="5"/>
  <c r="F131" i="5" s="1"/>
  <c r="E130" i="5"/>
  <c r="F130" i="5" s="1"/>
  <c r="E129" i="5"/>
  <c r="F129" i="5" s="1"/>
  <c r="E128" i="5"/>
  <c r="F128" i="5" s="1"/>
  <c r="E127" i="5"/>
  <c r="E126" i="5"/>
  <c r="F126" i="5" s="1"/>
  <c r="E125" i="5"/>
  <c r="F125" i="5" s="1"/>
  <c r="E124" i="5"/>
  <c r="F124" i="5" s="1"/>
  <c r="E121" i="5"/>
  <c r="F121" i="5" s="1"/>
  <c r="E120" i="5"/>
  <c r="F120" i="5" s="1"/>
  <c r="E119" i="5"/>
  <c r="F119" i="5" s="1"/>
  <c r="E116" i="5"/>
  <c r="F116" i="5" s="1"/>
  <c r="E115" i="5"/>
  <c r="F115" i="5" s="1"/>
  <c r="E114" i="5"/>
  <c r="F114" i="5" s="1"/>
  <c r="E112" i="5"/>
  <c r="F112" i="5" s="1"/>
  <c r="E110" i="5"/>
  <c r="F110" i="5" s="1"/>
  <c r="E108" i="5"/>
  <c r="F108" i="5" s="1"/>
  <c r="E107" i="5"/>
  <c r="F107" i="5" s="1"/>
  <c r="E106" i="5"/>
  <c r="F106" i="5" s="1"/>
  <c r="E105" i="5"/>
  <c r="F105" i="5" s="1"/>
  <c r="E104" i="5"/>
  <c r="F104" i="5" s="1"/>
  <c r="E103" i="5"/>
  <c r="F103" i="5" s="1"/>
  <c r="E102" i="5"/>
  <c r="F102" i="5" s="1"/>
  <c r="E101" i="5"/>
  <c r="F101" i="5" s="1"/>
  <c r="E99" i="5"/>
  <c r="F99" i="5" s="1"/>
  <c r="E98" i="5"/>
  <c r="F98" i="5" s="1"/>
  <c r="E97" i="5"/>
  <c r="F97" i="5" s="1"/>
  <c r="E94" i="5"/>
  <c r="F94" i="5" s="1"/>
  <c r="E92" i="5"/>
  <c r="F92" i="5" s="1"/>
  <c r="E91" i="5"/>
  <c r="F91" i="5" s="1"/>
  <c r="E90" i="5"/>
  <c r="F90" i="5" s="1"/>
  <c r="E88" i="5"/>
  <c r="F88" i="5" s="1"/>
  <c r="E87" i="5"/>
  <c r="F87" i="5" s="1"/>
  <c r="E86" i="5"/>
  <c r="F86" i="5" s="1"/>
  <c r="E84" i="5"/>
  <c r="F84" i="5" s="1"/>
  <c r="E83" i="5"/>
  <c r="F83" i="5" s="1"/>
  <c r="E82" i="5"/>
  <c r="F82" i="5" s="1"/>
  <c r="E81" i="5"/>
  <c r="F81" i="5" s="1"/>
  <c r="E80" i="5"/>
  <c r="F80" i="5" s="1"/>
  <c r="E79" i="5"/>
  <c r="F79" i="5" s="1"/>
  <c r="E78" i="5"/>
  <c r="F78" i="5" s="1"/>
  <c r="E77" i="5"/>
  <c r="F77" i="5" s="1"/>
  <c r="E74" i="5"/>
  <c r="F74" i="5" s="1"/>
  <c r="E73" i="5"/>
  <c r="F73" i="5" s="1"/>
  <c r="E72" i="5"/>
  <c r="F72" i="5" s="1"/>
  <c r="E71" i="5"/>
  <c r="F71" i="5" s="1"/>
  <c r="E70" i="5"/>
  <c r="F70" i="5" s="1"/>
  <c r="E69" i="5"/>
  <c r="F69" i="5" s="1"/>
  <c r="E68" i="5"/>
  <c r="F68" i="5" s="1"/>
  <c r="E66" i="5"/>
  <c r="F66" i="5" s="1"/>
  <c r="E65" i="5"/>
  <c r="F65" i="5" s="1"/>
  <c r="E64" i="5"/>
  <c r="F64" i="5" s="1"/>
  <c r="E63" i="5"/>
  <c r="F63" i="5" s="1"/>
  <c r="E62" i="5"/>
  <c r="F62" i="5" s="1"/>
  <c r="E61" i="5"/>
  <c r="F61" i="5" s="1"/>
  <c r="E56" i="5"/>
  <c r="F56" i="5" s="1"/>
  <c r="E55" i="5"/>
  <c r="F55" i="5" s="1"/>
  <c r="E52" i="5"/>
  <c r="F52" i="5" s="1"/>
  <c r="E51" i="5"/>
  <c r="F51" i="5" s="1"/>
  <c r="E50" i="5"/>
  <c r="F50" i="5" s="1"/>
  <c r="E49" i="5"/>
  <c r="F49" i="5" s="1"/>
  <c r="E48" i="5"/>
  <c r="F48" i="5" s="1"/>
  <c r="E47" i="5"/>
  <c r="F47" i="5" s="1"/>
  <c r="E46" i="5"/>
  <c r="F46" i="5" s="1"/>
  <c r="E45" i="5"/>
  <c r="F45" i="5" s="1"/>
  <c r="E44" i="5"/>
  <c r="F44" i="5" s="1"/>
  <c r="E43" i="5"/>
  <c r="F43" i="5" s="1"/>
  <c r="E42" i="5"/>
  <c r="F42" i="5" s="1"/>
  <c r="F53" i="5" s="1"/>
  <c r="D40" i="5"/>
  <c r="C40" i="5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E33" i="5"/>
  <c r="F33" i="5" s="1"/>
  <c r="E32" i="5"/>
  <c r="F32" i="5" s="1"/>
  <c r="E31" i="5"/>
  <c r="F31" i="5" s="1"/>
  <c r="D29" i="5"/>
  <c r="E28" i="5"/>
  <c r="F28" i="5" s="1"/>
  <c r="E26" i="5"/>
  <c r="F26" i="5" s="1"/>
  <c r="F24" i="5"/>
  <c r="F8" i="5"/>
  <c r="E8" i="5"/>
  <c r="E24" i="5"/>
  <c r="A116" i="5"/>
  <c r="A115" i="5"/>
  <c r="D117" i="5"/>
  <c r="C117" i="5"/>
  <c r="A99" i="5"/>
  <c r="C29" i="5"/>
  <c r="C168" i="5"/>
  <c r="F40" i="5" l="1"/>
  <c r="F127" i="5"/>
  <c r="E40" i="5"/>
  <c r="E53" i="5"/>
  <c r="F117" i="5"/>
  <c r="E117" i="5"/>
  <c r="E22" i="5"/>
  <c r="F22" i="5" s="1"/>
  <c r="E21" i="5"/>
  <c r="F21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E29" i="5" l="1"/>
  <c r="F9" i="5"/>
  <c r="F29" i="5" s="1"/>
  <c r="C61" i="7"/>
  <c r="B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58" i="6"/>
  <c r="D59" i="6"/>
  <c r="D57" i="6"/>
  <c r="D56" i="6"/>
  <c r="D55" i="6"/>
  <c r="D54" i="6"/>
  <c r="D53" i="6"/>
  <c r="D52" i="6"/>
  <c r="D51" i="6"/>
  <c r="D50" i="6"/>
  <c r="D49" i="6"/>
  <c r="D47" i="6"/>
  <c r="D45" i="6"/>
  <c r="D43" i="6"/>
  <c r="D41" i="6"/>
  <c r="D48" i="6"/>
  <c r="D46" i="6"/>
  <c r="D44" i="6"/>
  <c r="D42" i="6"/>
  <c r="D40" i="6"/>
  <c r="D39" i="6"/>
  <c r="D38" i="6"/>
  <c r="D37" i="6"/>
  <c r="D36" i="6"/>
  <c r="D61" i="7" l="1"/>
  <c r="D168" i="5"/>
  <c r="D28" i="6" l="1"/>
  <c r="C11" i="7" l="1"/>
  <c r="C34" i="7"/>
  <c r="C24" i="7"/>
  <c r="C17" i="7"/>
  <c r="C62" i="7" l="1"/>
  <c r="D28" i="7"/>
  <c r="B30" i="7"/>
  <c r="B19" i="7"/>
  <c r="D27" i="6"/>
  <c r="D153" i="5" l="1"/>
  <c r="D142" i="5"/>
  <c r="C142" i="5"/>
  <c r="D122" i="5"/>
  <c r="D57" i="5"/>
  <c r="C57" i="5"/>
  <c r="D53" i="5"/>
  <c r="C53" i="5"/>
  <c r="F57" i="5"/>
  <c r="F122" i="5" l="1"/>
  <c r="E57" i="5"/>
  <c r="F168" i="5"/>
  <c r="E122" i="5"/>
  <c r="E168" i="5"/>
  <c r="D30" i="7"/>
  <c r="D34" i="6"/>
  <c r="D32" i="6"/>
  <c r="D31" i="6"/>
  <c r="B33" i="7" s="1"/>
  <c r="D33" i="7" s="1"/>
  <c r="D30" i="6"/>
  <c r="B32" i="7" s="1"/>
  <c r="D32" i="7" s="1"/>
  <c r="D29" i="6"/>
  <c r="D26" i="6"/>
  <c r="B27" i="7" s="1"/>
  <c r="D27" i="7" s="1"/>
  <c r="D25" i="6"/>
  <c r="B26" i="7" s="1"/>
  <c r="D26" i="7" s="1"/>
  <c r="D24" i="6"/>
  <c r="B25" i="7" s="1"/>
  <c r="D25" i="7" s="1"/>
  <c r="C23" i="6"/>
  <c r="B23" i="6"/>
  <c r="D22" i="6"/>
  <c r="B23" i="7" s="1"/>
  <c r="D23" i="7" s="1"/>
  <c r="D21" i="6"/>
  <c r="B22" i="7" s="1"/>
  <c r="D22" i="7" s="1"/>
  <c r="D20" i="6"/>
  <c r="B21" i="7" s="1"/>
  <c r="D21" i="7" s="1"/>
  <c r="D19" i="6"/>
  <c r="B20" i="7" s="1"/>
  <c r="D17" i="6"/>
  <c r="B18" i="7" s="1"/>
  <c r="D18" i="7" s="1"/>
  <c r="C16" i="6"/>
  <c r="B16" i="6"/>
  <c r="D15" i="6"/>
  <c r="B16" i="7" s="1"/>
  <c r="D16" i="7" s="1"/>
  <c r="D14" i="6"/>
  <c r="B15" i="7" s="1"/>
  <c r="D15" i="7" s="1"/>
  <c r="D13" i="6"/>
  <c r="B14" i="7" s="1"/>
  <c r="D14" i="7" s="1"/>
  <c r="D12" i="6"/>
  <c r="B13" i="7" s="1"/>
  <c r="C10" i="6"/>
  <c r="D9" i="6"/>
  <c r="B10" i="7" s="1"/>
  <c r="D10" i="7" s="1"/>
  <c r="D8" i="6"/>
  <c r="B9" i="7" s="1"/>
  <c r="D9" i="7" s="1"/>
  <c r="D7" i="6"/>
  <c r="B8" i="7" s="1"/>
  <c r="D8" i="7" s="1"/>
  <c r="D6" i="6"/>
  <c r="B7" i="7" s="1"/>
  <c r="D33" i="6" l="1"/>
  <c r="B11" i="7"/>
  <c r="B24" i="7"/>
  <c r="B17" i="7"/>
  <c r="D7" i="7"/>
  <c r="B35" i="7"/>
  <c r="D13" i="7"/>
  <c r="D17" i="7" s="1"/>
  <c r="D20" i="7"/>
  <c r="D24" i="7" s="1"/>
  <c r="B31" i="7"/>
  <c r="D16" i="6"/>
  <c r="D10" i="6"/>
  <c r="D23" i="6"/>
  <c r="D11" i="7"/>
  <c r="B10" i="6"/>
  <c r="D35" i="7" l="1"/>
  <c r="B34" i="7"/>
  <c r="D31" i="7"/>
  <c r="D34" i="7" s="1"/>
  <c r="D62" i="7" s="1"/>
  <c r="D174" i="5"/>
  <c r="C174" i="5"/>
  <c r="C153" i="5" l="1"/>
  <c r="A152" i="5"/>
  <c r="A149" i="5"/>
  <c r="E153" i="5"/>
  <c r="A125" i="5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C122" i="5"/>
  <c r="A120" i="5"/>
  <c r="A121" i="5" s="1"/>
  <c r="A102" i="5"/>
  <c r="A103" i="5" s="1"/>
  <c r="A104" i="5" s="1"/>
  <c r="A105" i="5" s="1"/>
  <c r="A106" i="5" s="1"/>
  <c r="A107" i="5" s="1"/>
  <c r="A108" i="5" s="1"/>
  <c r="A98" i="5"/>
  <c r="A87" i="5"/>
  <c r="A88" i="5" s="1"/>
  <c r="A78" i="5"/>
  <c r="A79" i="5" s="1"/>
  <c r="A80" i="5" s="1"/>
  <c r="A81" i="5" s="1"/>
  <c r="A82" i="5" s="1"/>
  <c r="A83" i="5" s="1"/>
  <c r="A84" i="5" s="1"/>
  <c r="A69" i="5"/>
  <c r="A70" i="5" s="1"/>
  <c r="A71" i="5" s="1"/>
  <c r="A72" i="5" s="1"/>
  <c r="A62" i="5"/>
  <c r="A63" i="5" s="1"/>
  <c r="A64" i="5" s="1"/>
  <c r="A65" i="5" s="1"/>
  <c r="A66" i="5" s="1"/>
  <c r="A56" i="5"/>
  <c r="A43" i="5"/>
  <c r="A44" i="5" s="1"/>
  <c r="A45" i="5" s="1"/>
  <c r="A46" i="5" s="1"/>
  <c r="A47" i="5" s="1"/>
  <c r="A48" i="5" s="1"/>
  <c r="A49" i="5" s="1"/>
  <c r="A50" i="5" s="1"/>
  <c r="A51" i="5" s="1"/>
  <c r="A52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F142" i="5" l="1"/>
  <c r="F145" i="5" s="1"/>
  <c r="E142" i="5"/>
  <c r="C175" i="5"/>
  <c r="F153" i="5"/>
  <c r="D175" i="5"/>
  <c r="E145" i="5" l="1"/>
</calcChain>
</file>

<file path=xl/sharedStrings.xml><?xml version="1.0" encoding="utf-8"?>
<sst xmlns="http://schemas.openxmlformats.org/spreadsheetml/2006/main" count="300" uniqueCount="202">
  <si>
    <t>ภาพรวมทั้งหลักสูตร</t>
  </si>
  <si>
    <t>ลำดับ</t>
  </si>
  <si>
    <t>รายการ</t>
  </si>
  <si>
    <t>ภาคการศึกษา</t>
  </si>
  <si>
    <t>ถัวเฉลี่ยทั้งปี</t>
  </si>
  <si>
    <t>รวม</t>
  </si>
  <si>
    <t>คณะบริหารธุรกิจ</t>
  </si>
  <si>
    <t>คณะสถาปัตยกรรมศาสตร์และการออกแบบ</t>
  </si>
  <si>
    <t>คณะศิลปศาสตร์</t>
  </si>
  <si>
    <t>คณะอุตสาหกรรมการโรงแรมและการท่องเที่ยว</t>
  </si>
  <si>
    <t>คณะอุตสาหกรรมและเทคโนโลยี</t>
  </si>
  <si>
    <t>ภาคสมทบ (สังคม) บธ.(ศย.)</t>
  </si>
  <si>
    <t>ภาษาจีน</t>
  </si>
  <si>
    <t>ภาษาญี่ปุ่น</t>
  </si>
  <si>
    <t>ภาษาอังกฤษเพื่อการสื่อสารสากล</t>
  </si>
  <si>
    <t>วิทยาลัยพลังงานและสิ่งแวดล้อมอย่างยั่งยืนรัตนโกสินทร์</t>
  </si>
  <si>
    <t>เทคโนโลยีและการจัดการพลังงานและสิ่งแวดล้อมอย่างยั่งยืน พิเศษ ป.โท</t>
  </si>
  <si>
    <t>พลังงานและสิ่งแวดล้อมอย่างยั่งยืน พิเศษ ป.โท</t>
  </si>
  <si>
    <t>เทคโนโลยีและการจัดการพลังงานและสิ่งแวดล้อมอย่างยั่งยืน พิเศษ ป.เอก</t>
  </si>
  <si>
    <t>พลังงานและสิ่งแวดล้อมอย่างยั่งยืน พิเศษ ป.เอก</t>
  </si>
  <si>
    <t>วิทยาลัยนวัตกรรมการจัดการ</t>
  </si>
  <si>
    <t>รัฐประศาสนศาสตรมหาบัณฑิตและดุษฎีบัณฑิต ป.โท+ป.เอก</t>
  </si>
  <si>
    <t>รัฐประศาสนศาสตรดุษฎีบัณฑิต</t>
  </si>
  <si>
    <t>บริหารธุรกิจดุษฎีบัณฑิต</t>
  </si>
  <si>
    <t>รวมทั้งหมด</t>
  </si>
  <si>
    <t>คณะวิศวกรรมศาสตร์และสถาปัตยกรรมศาสตร์</t>
  </si>
  <si>
    <t>ศาลายา (วศส.)</t>
  </si>
  <si>
    <t>วิศวกรรมโยธา ศย.</t>
  </si>
  <si>
    <t>วิศวกรรมโทรคมนาคม</t>
  </si>
  <si>
    <t>วิศวกรรมเมคคาทรอนิกส์</t>
  </si>
  <si>
    <t>วิศวกรรมคอมพิวเตอร์</t>
  </si>
  <si>
    <t>วิศวกรรมการวัดคุม</t>
  </si>
  <si>
    <t>วิศวกรรมเครื่องกล</t>
  </si>
  <si>
    <t>วิศวกรรมไฟฟ้า</t>
  </si>
  <si>
    <t>วิศวกรรมวัสดุ</t>
  </si>
  <si>
    <t>วิศวกรรมอุตสาหการ</t>
  </si>
  <si>
    <t>วิศวกรรมโยธา (เทียบโอนรายวิชา; ศย.)</t>
  </si>
  <si>
    <t>วิศวกรรมโทรคมนาคม (เทียบโอนรายวิชา)</t>
  </si>
  <si>
    <t>ภาคสมทบ (วิทย์) วศส.(ศย.)</t>
  </si>
  <si>
    <t>วิศวกรรมโยธา (เทียบโอนรายวิชา)  สมทบ (ศย.)</t>
  </si>
  <si>
    <t xml:space="preserve">วิศวกรรมไฟฟ้า (เทียบโอนรายวิชา)  สมทบ </t>
  </si>
  <si>
    <t>วังไกลกังวล (วศส.)</t>
  </si>
  <si>
    <t>วิศวกรรมโยธา วก.</t>
  </si>
  <si>
    <t>การจัดการงานก่อสร้าง</t>
  </si>
  <si>
    <t>เทคโนโลยีนิเทศศิลป์</t>
  </si>
  <si>
    <t>ออกแบบผลิตภัณฑ์อุตสาหกรรม</t>
  </si>
  <si>
    <t>การจัดการทรัพยากรอาคาร</t>
  </si>
  <si>
    <t>การออกแบบสื่อดิจิทัล</t>
  </si>
  <si>
    <t>สถาปัตยกรรมภายใน 5 ปี</t>
  </si>
  <si>
    <t>เทคโนโลยีวิศวกรรมการออกแบบแม่พิมพ์</t>
  </si>
  <si>
    <t>เทคโนโลยีวิศวกรรมคอมพิวเตอร์</t>
  </si>
  <si>
    <t>เทคโนโลยีวิศวกรรมไฟฟ้า</t>
  </si>
  <si>
    <t>เทคโนโลยีวิศวกรรมอุตสาหการ</t>
  </si>
  <si>
    <t>เทคโนโลยีสารสนเทศ</t>
  </si>
  <si>
    <t>เทคโนโลยีสื่อสารมวลชน</t>
  </si>
  <si>
    <t>เทคโนโลยีวิศวกรรมการผลิต</t>
  </si>
  <si>
    <t>เทคโนโลยีวิศวกรรมคอมพิวเตอร์ (เทียบโอนรายวิชา)</t>
  </si>
  <si>
    <t>เทคโนโลยีวิศวกรรมไฟฟ้า (เทียบโอนรายวิชา)</t>
  </si>
  <si>
    <t>เทคโนโลยีวิศวกรรมอุตสาหการ (เทียบโอนรายวิชา)</t>
  </si>
  <si>
    <t>เทคโนโลยีสารสนเทศ (เทียบโอนรายวิชา)</t>
  </si>
  <si>
    <t>การโรงแรม</t>
  </si>
  <si>
    <t>การท่องเที่ยว</t>
  </si>
  <si>
    <t>ศาลายา (บธ.)</t>
  </si>
  <si>
    <t>วิทย์ บธ.ศย.</t>
  </si>
  <si>
    <t>การจัดการ-การจัดการอุตสาหกรรม ศย.</t>
  </si>
  <si>
    <t>เทคโนโลยีสารสนเทศทางธุรกิจ-การจัดการเทคโนโลยีสารสนเทศ ศย.</t>
  </si>
  <si>
    <t>เทคโนโลยีสารสนเทศทางธุรกิจ-การพัฒนาซอฟต์แวร์ ศย.</t>
  </si>
  <si>
    <t>เทคโนโลยีสารสนเทศทางธุรกิจ-นวัตกรรมมัลติมีเดีย ศย.</t>
  </si>
  <si>
    <t>การจัดการ-การจัดการอุตสาหกรรม 1 (เทียบโอนรายวิชา; ศย.)</t>
  </si>
  <si>
    <t>เทคโนโลยีสารสนเทศทางธุรกิจ-การจัดการเทคโนโลยีสารสนเทศ (เทียบโอนรายวิชา; ศย.)</t>
  </si>
  <si>
    <t>สังคม บธ.ศย.</t>
  </si>
  <si>
    <t>การบัญชี ศย.</t>
  </si>
  <si>
    <t>การตลาด ศย.</t>
  </si>
  <si>
    <t>การบริหารธุรกิจระหว่างประเทศ (หลักสูตรนานาชาติ) ศย.</t>
  </si>
  <si>
    <t>การบัญชี (เทียบโอนรายวิชา; ศย.)</t>
  </si>
  <si>
    <t>การตลาด (เทียบโอนรายวิชา; ศย.)</t>
  </si>
  <si>
    <t>การบัญชี สมทบ (ศย.)</t>
  </si>
  <si>
    <t>วังไกลกังวล (บธ.)</t>
  </si>
  <si>
    <t>วิทย์ บธ.วก.</t>
  </si>
  <si>
    <t>การจัดการ-การจัดการอุตสาหกรรม วก.</t>
  </si>
  <si>
    <t>เทคโนโลยีสารสนเทศทางธุรกิจ-การจัดการเทคโนโลยีสารสนเทศ (วก.)</t>
  </si>
  <si>
    <t>เทคโนโลยีสารสนเทศทางธุรกิจ-การพัฒนาซอฟต์แวร์ วก.</t>
  </si>
  <si>
    <t>เทคโนโลยีสารสนเทศทางธุรกิจ-นวัตกรรมมัลติมีเดีย (วก.)</t>
  </si>
  <si>
    <t>ระบบสารสนเทศทางคอมพิวเตอร์-พัฒนาซอฟต์แวร์ วก.</t>
  </si>
  <si>
    <t>การจัดการ-การจัดการอุตสาหกรรม 1 (เทียบโอนรายวิชา; วก.)</t>
  </si>
  <si>
    <t>การจัดการ-การจัดการอุตสาหกรรม 2 (เทียบโอนรายวิชา; วก.)</t>
  </si>
  <si>
    <t>เทคโนโลยีสารสนเทศทางธุรกิจ-การจัดการเทคโนโลยีสารสนเทศ (เทียบโอนรายวิชา; วก.)</t>
  </si>
  <si>
    <t>สังคม บธ.วก.</t>
  </si>
  <si>
    <t>การบัญชี วก.</t>
  </si>
  <si>
    <t>ภาษาอังกฤษธุรกิจ วก.</t>
  </si>
  <si>
    <t>การบัญชี (เทียบโอนรายวิชา; วก.)</t>
  </si>
  <si>
    <t>ภาคพิเศษ (วิทย์) บธ. (วก.)</t>
  </si>
  <si>
    <t>การจัดการ-การจัดการอุตสาหกรรม 1 (เทียบโอนรายวิชา) พิเศษ</t>
  </si>
  <si>
    <t>เทคโนโลยีสารสนเทศทางธุรกิจ-การจัดการเทคโนโลยีสารสนเทศ (เทียบโอนฯ) ราชบุรี</t>
  </si>
  <si>
    <t>ภาคพิเศษ (สังคม) บธ. (วก.)</t>
  </si>
  <si>
    <t>บพิตรพิมุข จักรวรรดิ (บธ.)</t>
  </si>
  <si>
    <t>วิทย์ บธ. บพิตรพิมุข จักรวรรดิ</t>
  </si>
  <si>
    <t>การจัดการ-การจัดการอุตสาหกรรม จักรวรรดิฯ</t>
  </si>
  <si>
    <t>เทคโนโลยีสารสนเทศทางธุรกิจ-การพัฒนาซอฟต์แวร์ จักรวรรดิฯ</t>
  </si>
  <si>
    <t>การบัญชี จักรวรรดิฯ</t>
  </si>
  <si>
    <t>การตลาด จักรวรรดิฯ</t>
  </si>
  <si>
    <t>การจัดการ-การจัดการทั่วไป จักรวรรดิฯ</t>
  </si>
  <si>
    <t>ภาษาอังกฤษธุรกิจ จักรวรรดิฯ</t>
  </si>
  <si>
    <t>การบริหารธุรกิจ (หลักสูตรภาษาจีน; จักรวรรดิฯ)</t>
  </si>
  <si>
    <t>การบัญชี (เทียบโอนรายวิชา; จักรวรรดิฯ)</t>
  </si>
  <si>
    <t>การตลาด (เทียบโอนรายวิชา; จักรวรรดิฯ)</t>
  </si>
  <si>
    <t>การตลาด พิเศษ (จักรวรรดิฯ)</t>
  </si>
  <si>
    <t>เทคโนโลยีสารสนเทศทางธุรกิจ-การจัดการเทคโนโลยีสารสนเทศ</t>
  </si>
  <si>
    <t>วิทยาลัยเพาะช่าง</t>
  </si>
  <si>
    <t>เครื่องปั้นดินเผา</t>
  </si>
  <si>
    <t>เครื่องโลหะและรูปพรรณอัญมณี</t>
  </si>
  <si>
    <t>จิตรกรรม</t>
  </si>
  <si>
    <t>จิตรกรรมไทย</t>
  </si>
  <si>
    <t>ประติมากรรม</t>
  </si>
  <si>
    <t>ประติมากรรมไทย</t>
  </si>
  <si>
    <t>ศิลปะการถ่ายภาพ</t>
  </si>
  <si>
    <t>ศิลปะภาพพิมพ์</t>
  </si>
  <si>
    <t>ศิลปหัตถกรรม</t>
  </si>
  <si>
    <t>หัตถศิลป์</t>
  </si>
  <si>
    <t>ออกแบบนิเทศศิลป์</t>
  </si>
  <si>
    <t>ออกแบบผลิตภัณฑ์</t>
  </si>
  <si>
    <t>ออกแบบภายใน</t>
  </si>
  <si>
    <t>ภาคสมทบ(สังคมฯ)</t>
  </si>
  <si>
    <t>ศิลปะการถ่ายภาพ สมทบ</t>
  </si>
  <si>
    <t>ออกแบบนิเทศศิลป์ สมทบ</t>
  </si>
  <si>
    <t>ออกแบบผลิตภัณฑ์ สมทบ</t>
  </si>
  <si>
    <t>ออกแบบภายใน สมทบ</t>
  </si>
  <si>
    <t>ปริญญาโท วพส.</t>
  </si>
  <si>
    <t>ปริญญาเอก วพส.</t>
  </si>
  <si>
    <t>เทคโนโลยีสถาปัตยกรรม (3 ปี)</t>
  </si>
  <si>
    <t>เทคโนโลยีสถาปัตยกรรม (5 ปี)</t>
  </si>
  <si>
    <t>ภาคพิเศษ (สังคม) ป.โท</t>
  </si>
  <si>
    <t>บริหารธุรกิจมหาบัณฑิต</t>
  </si>
  <si>
    <t>ภาคพิเศษ (สังคม) ป.โท+ป.เอก วนก.</t>
  </si>
  <si>
    <t>ภาคพิเศษ (สังคม) ป.เอก วนก.</t>
  </si>
  <si>
    <t>ภาคพิเศษ (สังคม) ป.โท (วังไกล)</t>
  </si>
  <si>
    <t>ภาคพิเศษ (สังคม) ป.โท+ป.เอก (วังไกล)</t>
  </si>
  <si>
    <t>นวัตกรรมการบริหารและการจัดการรัฐกิจ</t>
  </si>
  <si>
    <t>ภาคปกติ (สังคม) บธ. บพิตรพิมุข จักรวรรดิ ป.ตรี</t>
  </si>
  <si>
    <t>ภาคพิเศษ (สังคม) ป.ตรี (จักรวรรดิฯ)</t>
  </si>
  <si>
    <t>คณะ/พื้นที่</t>
  </si>
  <si>
    <t>บุคลากรประจำคณะ</t>
  </si>
  <si>
    <t>สายวิชาการ</t>
  </si>
  <si>
    <t>สายสนับสนุน</t>
  </si>
  <si>
    <t xml:space="preserve"> -  ศาลายา</t>
  </si>
  <si>
    <t xml:space="preserve"> -  จักรวรรดิ</t>
  </si>
  <si>
    <t xml:space="preserve"> -  เพาะช่าง</t>
  </si>
  <si>
    <t xml:space="preserve"> -  วังไกล</t>
  </si>
  <si>
    <t>คณะวิศวกรรมศาสตร์</t>
  </si>
  <si>
    <t>คณะอุตสากรรมการโรงแรมและการท่องเที่ยว</t>
  </si>
  <si>
    <t>คณะอุตสากรรมและเทคโนโลยี</t>
  </si>
  <si>
    <t>วิทยาลัยพลังงานและสิ่งแวดล้อมฯ</t>
  </si>
  <si>
    <t>บุคลากร</t>
  </si>
  <si>
    <t>นักศึกษา</t>
  </si>
  <si>
    <t>มหาวิทยาลัยเทคโนโลยีราชมงคลรัตนโกสินทร์</t>
  </si>
  <si>
    <t xml:space="preserve">วิศวกรรมไฟฟ้า (เทียบโอนรายวิชา) </t>
  </si>
  <si>
    <t>ภาคสมทบ (วิทย์) วศส.(วังไกล)</t>
  </si>
  <si>
    <t>วิศวกรรมโยธา (เทียบโอนรายวิชา)  สมทบ วก</t>
  </si>
  <si>
    <t>คณะวิทยาศาสตร์และเทคโนโลยี</t>
  </si>
  <si>
    <t>หน่วยงานส่วนกลาง</t>
  </si>
  <si>
    <t>สำนักงานอธิการบดี</t>
  </si>
  <si>
    <t>สำนักงานตรวจสอบภายใน</t>
  </si>
  <si>
    <t>กองกลาง</t>
  </si>
  <si>
    <t>สำนักงานสภามหาวิทยาลัย</t>
  </si>
  <si>
    <t>สำนักงานประชาสัมพันธ์</t>
  </si>
  <si>
    <t>กองอาคารสถานที่ยานพาหนะและภูมิทัศน์</t>
  </si>
  <si>
    <t>กองคลัง</t>
  </si>
  <si>
    <t>กองนโยบายและแผน</t>
  </si>
  <si>
    <t>ศูนย์ภาษาและอาเซียนศึกษา</t>
  </si>
  <si>
    <t>สำนักงานประกันคุณภาพ</t>
  </si>
  <si>
    <t>สำนักงานออกแบบสถาปัตยกรรมและวิศวกรรม</t>
  </si>
  <si>
    <t>กองบริหารงานบุคคล</t>
  </si>
  <si>
    <t>สำนักงานนิติการ</t>
  </si>
  <si>
    <t>กองกิจการพิเศษ</t>
  </si>
  <si>
    <t>กองพัฒนานักศึกษา</t>
  </si>
  <si>
    <t>สถาบันศิลปะและวัฒนธรรม</t>
  </si>
  <si>
    <t>สำนักงานวิทยาเขตวังไกล</t>
  </si>
  <si>
    <t>สถาบันวิจัยและพัฒนา</t>
  </si>
  <si>
    <t>ศูนย์พัฒนาและบริการสู่สังคม</t>
  </si>
  <si>
    <t>สำนักวิทยบริการและเทคโนโลยีสารสนเทศ</t>
  </si>
  <si>
    <t>สำนักส่งเสริมวิชาการและงานทะเบียน</t>
  </si>
  <si>
    <t>กองสหกิจศึกษา</t>
  </si>
  <si>
    <t>สำนักบริหารบพิตรพิมุข จักรวรรดิ</t>
  </si>
  <si>
    <t>สำนักงานการศึกษาทางไกล</t>
  </si>
  <si>
    <t>สรุปจำนวนนักศึกษาทั้งหมด ประจำปีการศึกษา 2560 (ข้อมูล สวท.)</t>
  </si>
  <si>
    <t>60</t>
  </si>
  <si>
    <t>1/61</t>
  </si>
  <si>
    <t>(รวม / 2)</t>
  </si>
  <si>
    <t>สถาปัตยกรรมผังเมือง</t>
  </si>
  <si>
    <t xml:space="preserve">การจัดการ-การจัดการอุตสาหกรรม (เทียบโอนรายวิชา) </t>
  </si>
  <si>
    <t xml:space="preserve">การบัญชี (เทียบโอนรายวิชา) </t>
  </si>
  <si>
    <t>ภาคพิเศษ (สังคม) ป.โท (จักรวรรดิ)</t>
  </si>
  <si>
    <t>ภาษาอังกฤษธุรกิจ (เทียบโอนรายวิชา) สาขาใหม่</t>
  </si>
  <si>
    <t>บริหารธุรกิจ ปริญญาโท พิเศษ</t>
  </si>
  <si>
    <t>การบัญชี</t>
  </si>
  <si>
    <t>การจัดการ - การจัดการทั่วไป</t>
  </si>
  <si>
    <t>การตลาด - การบริหารการตลาด</t>
  </si>
  <si>
    <t>ปริญญาโท (ภาคพิเศษ)</t>
  </si>
  <si>
    <t>วิศวกรรมศาสตร์มหาบัณฑิต (วิศวกรรมโยธา)</t>
  </si>
  <si>
    <t>สรุปจำนวนบุคลากร ปี 2561 (กองบริหารงานบุคคล)</t>
  </si>
  <si>
    <t>รวมจำนวนบุคลากร 61 + นักศึกษา 2/60 + 1/61 ใช้ค่าใช้จ่ายปีงบประมาณ 2561</t>
  </si>
  <si>
    <t>สาขาวิชาการแปรรูปและการประกอบอาหาร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</si>
</sst>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name val="TH SarabunPSK"/>
      <family val="2"/>
    </font>
    <font>
      <b/>
      <sz val="16"/>
      <color rgb="FF0000FF"/>
      <name val="TH SarabunIT๙"/>
      <family val="2"/>
    </font>
    <font>
      <b/>
      <sz val="14"/>
      <name val="TH SarabunPSK"/>
      <family val="2"/>
    </font>
    <font>
      <b/>
      <sz val="14"/>
      <color rgb="FF0000FF"/>
      <name val="TH SarabunPSK"/>
      <family val="2"/>
    </font>
    <font>
      <sz val="14"/>
      <name val="TH SarabunPSK"/>
      <family val="2"/>
    </font>
    <font>
      <sz val="16"/>
      <color rgb="FFFF0000"/>
      <name val="TH SarabunIT๙"/>
      <family val="2"/>
    </font>
    <font>
      <sz val="14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87" fontId="1" fillId="0" borderId="0" xfId="1" applyFont="1" applyBorder="1" applyAlignment="1">
      <alignment horizontal="center"/>
    </xf>
    <xf numFmtId="187" fontId="2" fillId="0" borderId="1" xfId="1" applyFont="1" applyBorder="1" applyAlignment="1">
      <alignment horizontal="center"/>
    </xf>
    <xf numFmtId="187" fontId="2" fillId="0" borderId="0" xfId="1" applyFont="1" applyAlignment="1">
      <alignment horizontal="center"/>
    </xf>
    <xf numFmtId="0" fontId="1" fillId="2" borderId="1" xfId="0" applyFont="1" applyFill="1" applyBorder="1"/>
    <xf numFmtId="187" fontId="1" fillId="2" borderId="1" xfId="1" applyFont="1" applyFill="1" applyBorder="1" applyAlignment="1">
      <alignment horizontal="center"/>
    </xf>
    <xf numFmtId="49" fontId="1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87" fontId="1" fillId="0" borderId="1" xfId="1" applyFont="1" applyBorder="1" applyAlignment="1">
      <alignment horizontal="center"/>
    </xf>
    <xf numFmtId="0" fontId="5" fillId="3" borderId="1" xfId="3" applyFont="1" applyFill="1" applyBorder="1"/>
    <xf numFmtId="0" fontId="5" fillId="4" borderId="1" xfId="3" applyFont="1" applyFill="1" applyBorder="1"/>
    <xf numFmtId="0" fontId="5" fillId="4" borderId="1" xfId="3" applyFont="1" applyFill="1" applyBorder="1" applyAlignment="1">
      <alignment shrinkToFit="1"/>
    </xf>
    <xf numFmtId="0" fontId="5" fillId="0" borderId="1" xfId="3" applyFont="1" applyBorder="1" applyAlignment="1">
      <alignment shrinkToFit="1"/>
    </xf>
    <xf numFmtId="0" fontId="5" fillId="0" borderId="1" xfId="3" applyFont="1" applyFill="1" applyBorder="1" applyAlignment="1">
      <alignment shrinkToFit="1"/>
    </xf>
    <xf numFmtId="0" fontId="1" fillId="0" borderId="1" xfId="0" applyFont="1" applyBorder="1" applyAlignment="1">
      <alignment horizontal="left"/>
    </xf>
    <xf numFmtId="187" fontId="1" fillId="0" borderId="1" xfId="1" applyFont="1" applyFill="1" applyBorder="1" applyAlignment="1">
      <alignment horizontal="center"/>
    </xf>
    <xf numFmtId="0" fontId="5" fillId="5" borderId="1" xfId="3" applyFont="1" applyFill="1" applyBorder="1"/>
    <xf numFmtId="0" fontId="5" fillId="5" borderId="1" xfId="3" applyFont="1" applyFill="1" applyBorder="1" applyAlignment="1">
      <alignment shrinkToFit="1"/>
    </xf>
    <xf numFmtId="0" fontId="5" fillId="0" borderId="1" xfId="3" applyFont="1" applyFill="1" applyBorder="1" applyAlignment="1">
      <alignment wrapText="1"/>
    </xf>
    <xf numFmtId="0" fontId="5" fillId="6" borderId="1" xfId="3" applyFont="1" applyFill="1" applyBorder="1"/>
    <xf numFmtId="0" fontId="5" fillId="6" borderId="1" xfId="3" applyFont="1" applyFill="1" applyBorder="1" applyAlignment="1">
      <alignment shrinkToFit="1"/>
    </xf>
    <xf numFmtId="0" fontId="5" fillId="0" borderId="1" xfId="3" applyFont="1" applyBorder="1" applyAlignment="1">
      <alignment wrapText="1"/>
    </xf>
    <xf numFmtId="187" fontId="2" fillId="0" borderId="1" xfId="1" applyFont="1" applyFill="1" applyBorder="1" applyAlignment="1">
      <alignment horizontal="center"/>
    </xf>
    <xf numFmtId="0" fontId="5" fillId="0" borderId="1" xfId="3" applyFont="1" applyFill="1" applyBorder="1" applyAlignment="1"/>
    <xf numFmtId="0" fontId="6" fillId="0" borderId="1" xfId="3" applyFont="1" applyFill="1" applyBorder="1"/>
    <xf numFmtId="0" fontId="6" fillId="0" borderId="1" xfId="3" applyFont="1" applyFill="1" applyBorder="1" applyAlignment="1">
      <alignment shrinkToFit="1"/>
    </xf>
    <xf numFmtId="0" fontId="5" fillId="0" borderId="1" xfId="3" applyFont="1" applyFill="1" applyBorder="1"/>
    <xf numFmtId="0" fontId="1" fillId="0" borderId="3" xfId="0" applyFont="1" applyBorder="1" applyAlignment="1">
      <alignment horizontal="left"/>
    </xf>
    <xf numFmtId="0" fontId="5" fillId="0" borderId="5" xfId="3" applyFont="1" applyFill="1" applyBorder="1"/>
    <xf numFmtId="0" fontId="7" fillId="0" borderId="1" xfId="3" applyFont="1" applyBorder="1" applyAlignment="1">
      <alignment horizontal="center"/>
    </xf>
    <xf numFmtId="0" fontId="2" fillId="0" borderId="0" xfId="0" applyFont="1" applyFill="1"/>
    <xf numFmtId="0" fontId="7" fillId="0" borderId="1" xfId="3" applyFont="1" applyFill="1" applyBorder="1"/>
    <xf numFmtId="0" fontId="7" fillId="0" borderId="1" xfId="3" applyFont="1" applyFill="1" applyBorder="1" applyAlignment="1">
      <alignment horizontal="center"/>
    </xf>
    <xf numFmtId="187" fontId="2" fillId="0" borderId="0" xfId="1" applyFont="1"/>
    <xf numFmtId="0" fontId="8" fillId="3" borderId="1" xfId="3" applyFont="1" applyFill="1" applyBorder="1"/>
    <xf numFmtId="0" fontId="5" fillId="0" borderId="1" xfId="3" applyFont="1" applyBorder="1" applyAlignment="1"/>
    <xf numFmtId="187" fontId="2" fillId="0" borderId="6" xfId="1" applyFont="1" applyBorder="1"/>
    <xf numFmtId="187" fontId="2" fillId="0" borderId="6" xfId="1" applyFont="1" applyBorder="1" applyAlignment="1">
      <alignment horizontal="center"/>
    </xf>
    <xf numFmtId="187" fontId="2" fillId="0" borderId="7" xfId="1" applyFont="1" applyBorder="1" applyAlignment="1">
      <alignment horizontal="center"/>
    </xf>
    <xf numFmtId="43" fontId="2" fillId="0" borderId="0" xfId="2" applyFont="1"/>
    <xf numFmtId="43" fontId="1" fillId="0" borderId="8" xfId="2" applyFont="1" applyFill="1" applyBorder="1" applyAlignment="1">
      <alignment horizontal="center"/>
    </xf>
    <xf numFmtId="0" fontId="10" fillId="0" borderId="1" xfId="3" applyFont="1" applyBorder="1" applyAlignment="1">
      <alignment vertical="center"/>
    </xf>
    <xf numFmtId="43" fontId="9" fillId="0" borderId="1" xfId="2" applyFont="1" applyBorder="1" applyAlignment="1">
      <alignment horizontal="center" vertical="center" shrinkToFit="1"/>
    </xf>
    <xf numFmtId="0" fontId="11" fillId="0" borderId="1" xfId="3" applyFont="1" applyBorder="1" applyAlignment="1">
      <alignment vertical="center"/>
    </xf>
    <xf numFmtId="43" fontId="11" fillId="0" borderId="1" xfId="2" applyFont="1" applyBorder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/>
    </xf>
    <xf numFmtId="43" fontId="9" fillId="2" borderId="1" xfId="2" applyFont="1" applyFill="1" applyBorder="1" applyAlignment="1">
      <alignment horizontal="center" vertical="center" shrinkToFit="1"/>
    </xf>
    <xf numFmtId="0" fontId="10" fillId="2" borderId="1" xfId="3" applyFont="1" applyFill="1" applyBorder="1" applyAlignment="1">
      <alignment vertical="center"/>
    </xf>
    <xf numFmtId="0" fontId="10" fillId="2" borderId="1" xfId="3" applyFont="1" applyFill="1" applyBorder="1" applyAlignment="1">
      <alignment vertical="center" shrinkToFit="1"/>
    </xf>
    <xf numFmtId="0" fontId="9" fillId="7" borderId="1" xfId="3" applyFont="1" applyFill="1" applyBorder="1" applyAlignment="1">
      <alignment horizontal="center" vertical="center"/>
    </xf>
    <xf numFmtId="43" fontId="9" fillId="7" borderId="1" xfId="2" applyFont="1" applyFill="1" applyBorder="1" applyAlignment="1">
      <alignment horizontal="center" vertical="center" shrinkToFit="1"/>
    </xf>
    <xf numFmtId="0" fontId="11" fillId="0" borderId="0" xfId="3" applyFont="1" applyAlignment="1">
      <alignment vertical="center"/>
    </xf>
    <xf numFmtId="43" fontId="11" fillId="0" borderId="0" xfId="2" applyFont="1" applyAlignment="1">
      <alignment horizontal="center" vertical="center"/>
    </xf>
    <xf numFmtId="0" fontId="12" fillId="4" borderId="1" xfId="3" applyFont="1" applyFill="1" applyBorder="1"/>
    <xf numFmtId="187" fontId="2" fillId="8" borderId="1" xfId="1" applyFont="1" applyFill="1" applyBorder="1" applyAlignment="1">
      <alignment horizontal="center"/>
    </xf>
    <xf numFmtId="187" fontId="2" fillId="0" borderId="0" xfId="0" applyNumberFormat="1" applyFont="1"/>
    <xf numFmtId="43" fontId="9" fillId="8" borderId="1" xfId="2" applyFont="1" applyFill="1" applyBorder="1" applyAlignment="1">
      <alignment horizontal="center" vertical="center" shrinkToFit="1"/>
    </xf>
    <xf numFmtId="0" fontId="11" fillId="8" borderId="1" xfId="3" applyFont="1" applyFill="1" applyBorder="1" applyAlignment="1">
      <alignment vertical="center"/>
    </xf>
    <xf numFmtId="43" fontId="11" fillId="8" borderId="1" xfId="2" applyFont="1" applyFill="1" applyBorder="1" applyAlignment="1">
      <alignment horizontal="center" vertical="center" shrinkToFit="1"/>
    </xf>
    <xf numFmtId="0" fontId="6" fillId="4" borderId="1" xfId="3" applyFont="1" applyFill="1" applyBorder="1" applyAlignment="1">
      <alignment shrinkToFit="1"/>
    </xf>
    <xf numFmtId="0" fontId="6" fillId="4" borderId="1" xfId="3" applyFont="1" applyFill="1" applyBorder="1"/>
    <xf numFmtId="0" fontId="2" fillId="9" borderId="2" xfId="0" applyFont="1" applyFill="1" applyBorder="1" applyAlignment="1">
      <alignment horizontal="center"/>
    </xf>
    <xf numFmtId="0" fontId="1" fillId="9" borderId="2" xfId="0" applyFont="1" applyFill="1" applyBorder="1"/>
    <xf numFmtId="187" fontId="1" fillId="9" borderId="2" xfId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187" fontId="1" fillId="10" borderId="1" xfId="1" applyFont="1" applyFill="1" applyBorder="1" applyAlignment="1">
      <alignment horizontal="center"/>
    </xf>
    <xf numFmtId="187" fontId="1" fillId="0" borderId="8" xfId="1" applyFont="1" applyFill="1" applyBorder="1" applyAlignment="1">
      <alignment horizontal="center"/>
    </xf>
    <xf numFmtId="187" fontId="9" fillId="0" borderId="1" xfId="1" applyFont="1" applyBorder="1" applyAlignment="1">
      <alignment horizontal="center" vertical="center" shrinkToFit="1"/>
    </xf>
    <xf numFmtId="187" fontId="11" fillId="0" borderId="1" xfId="1" applyFont="1" applyBorder="1" applyAlignment="1">
      <alignment horizontal="center" vertical="center" shrinkToFit="1"/>
    </xf>
    <xf numFmtId="187" fontId="9" fillId="2" borderId="1" xfId="1" applyFont="1" applyFill="1" applyBorder="1" applyAlignment="1">
      <alignment horizontal="center" vertical="center" shrinkToFit="1"/>
    </xf>
    <xf numFmtId="187" fontId="11" fillId="8" borderId="1" xfId="1" applyFont="1" applyFill="1" applyBorder="1" applyAlignment="1">
      <alignment horizontal="center" vertical="center" shrinkToFit="1"/>
    </xf>
    <xf numFmtId="187" fontId="11" fillId="0" borderId="0" xfId="1" applyFont="1" applyAlignment="1">
      <alignment horizontal="center" vertical="center"/>
    </xf>
    <xf numFmtId="187" fontId="13" fillId="0" borderId="0" xfId="1" applyFont="1"/>
    <xf numFmtId="0" fontId="8" fillId="3" borderId="3" xfId="3" applyFont="1" applyFill="1" applyBorder="1" applyAlignment="1">
      <alignment shrinkToFit="1"/>
    </xf>
    <xf numFmtId="0" fontId="8" fillId="3" borderId="5" xfId="3" applyFont="1" applyFill="1" applyBorder="1" applyAlignment="1">
      <alignment shrinkToFi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87" fontId="1" fillId="0" borderId="3" xfId="1" applyFont="1" applyBorder="1" applyAlignment="1">
      <alignment horizontal="center"/>
    </xf>
    <xf numFmtId="187" fontId="1" fillId="0" borderId="4" xfId="1" applyFont="1" applyBorder="1" applyAlignment="1">
      <alignment horizontal="center"/>
    </xf>
    <xf numFmtId="187" fontId="1" fillId="0" borderId="5" xfId="1" applyFont="1" applyBorder="1" applyAlignment="1">
      <alignment horizontal="center"/>
    </xf>
    <xf numFmtId="0" fontId="9" fillId="0" borderId="8" xfId="3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center" vertical="center" wrapText="1"/>
    </xf>
    <xf numFmtId="43" fontId="1" fillId="0" borderId="3" xfId="2" applyFont="1" applyFill="1" applyBorder="1" applyAlignment="1">
      <alignment horizontal="center"/>
    </xf>
    <xf numFmtId="43" fontId="1" fillId="0" borderId="5" xfId="2" applyFont="1" applyFill="1" applyBorder="1" applyAlignment="1">
      <alignment horizontal="center"/>
    </xf>
    <xf numFmtId="43" fontId="1" fillId="0" borderId="8" xfId="2" applyFont="1" applyFill="1" applyBorder="1" applyAlignment="1">
      <alignment horizontal="center" vertical="center" wrapText="1"/>
    </xf>
    <xf numFmtId="43" fontId="1" fillId="0" borderId="9" xfId="2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 vertical="center"/>
    </xf>
    <xf numFmtId="43" fontId="1" fillId="0" borderId="10" xfId="2" applyFont="1" applyFill="1" applyBorder="1" applyAlignment="1">
      <alignment horizontal="center" vertical="center"/>
    </xf>
    <xf numFmtId="43" fontId="1" fillId="0" borderId="11" xfId="2" applyFont="1" applyFill="1" applyBorder="1" applyAlignment="1">
      <alignment horizontal="center" vertic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showGridLines="0" workbookViewId="0">
      <pane xSplit="2" ySplit="6" topLeftCell="C162" activePane="bottomRight" state="frozen"/>
      <selection pane="topRight" activeCell="C1" sqref="C1"/>
      <selection pane="bottomLeft" activeCell="A7" sqref="A7"/>
      <selection pane="bottomRight" activeCell="I167" sqref="I167"/>
    </sheetView>
  </sheetViews>
  <sheetFormatPr defaultRowHeight="24" x14ac:dyDescent="0.55000000000000004"/>
  <cols>
    <col min="1" max="1" width="5.5" style="6" customWidth="1"/>
    <col min="2" max="2" width="59.25" style="5" customWidth="1"/>
    <col min="3" max="3" width="12.375" style="9" customWidth="1"/>
    <col min="4" max="4" width="11.25" style="9" customWidth="1"/>
    <col min="5" max="5" width="11.125" style="9" customWidth="1"/>
    <col min="6" max="6" width="12.5" style="9" customWidth="1"/>
    <col min="7" max="9" width="9" style="5" customWidth="1"/>
    <col min="10" max="16384" width="9" style="5"/>
  </cols>
  <sheetData>
    <row r="1" spans="1:6" s="1" customFormat="1" x14ac:dyDescent="0.55000000000000004">
      <c r="A1" s="82" t="s">
        <v>184</v>
      </c>
      <c r="B1" s="82"/>
      <c r="C1" s="82"/>
      <c r="D1" s="82"/>
      <c r="E1" s="82"/>
      <c r="F1" s="82"/>
    </row>
    <row r="2" spans="1:6" s="2" customFormat="1" x14ac:dyDescent="0.55000000000000004">
      <c r="A2" s="83" t="s">
        <v>0</v>
      </c>
      <c r="B2" s="83"/>
      <c r="C2" s="83"/>
      <c r="D2" s="83"/>
      <c r="E2" s="83"/>
      <c r="F2" s="83"/>
    </row>
    <row r="3" spans="1:6" s="2" customFormat="1" ht="5.25" customHeight="1" x14ac:dyDescent="0.55000000000000004">
      <c r="C3" s="7"/>
      <c r="D3" s="7"/>
      <c r="E3" s="7"/>
      <c r="F3" s="7"/>
    </row>
    <row r="4" spans="1:6" s="13" customFormat="1" x14ac:dyDescent="0.55000000000000004">
      <c r="A4" s="84" t="s">
        <v>1</v>
      </c>
      <c r="B4" s="84" t="s">
        <v>2</v>
      </c>
      <c r="C4" s="85" t="s">
        <v>3</v>
      </c>
      <c r="D4" s="86"/>
      <c r="E4" s="87"/>
      <c r="F4" s="14" t="s">
        <v>4</v>
      </c>
    </row>
    <row r="5" spans="1:6" s="13" customFormat="1" x14ac:dyDescent="0.55000000000000004">
      <c r="A5" s="84"/>
      <c r="B5" s="84"/>
      <c r="C5" s="12" t="s">
        <v>185</v>
      </c>
      <c r="D5" s="12" t="s">
        <v>186</v>
      </c>
      <c r="E5" s="14" t="s">
        <v>5</v>
      </c>
      <c r="F5" s="14" t="s">
        <v>187</v>
      </c>
    </row>
    <row r="6" spans="1:6" x14ac:dyDescent="0.55000000000000004">
      <c r="A6" s="40" t="s">
        <v>25</v>
      </c>
      <c r="B6" s="15"/>
      <c r="C6" s="8"/>
      <c r="D6" s="8"/>
      <c r="E6" s="8"/>
      <c r="F6" s="8"/>
    </row>
    <row r="7" spans="1:6" x14ac:dyDescent="0.55000000000000004">
      <c r="A7" s="16" t="s">
        <v>26</v>
      </c>
      <c r="B7" s="17"/>
      <c r="C7" s="8"/>
      <c r="D7" s="8"/>
      <c r="E7" s="8"/>
      <c r="F7" s="8"/>
    </row>
    <row r="8" spans="1:6" x14ac:dyDescent="0.55000000000000004">
      <c r="A8" s="4">
        <v>1</v>
      </c>
      <c r="B8" s="18" t="s">
        <v>27</v>
      </c>
      <c r="C8" s="60">
        <v>245</v>
      </c>
      <c r="D8" s="60">
        <v>220</v>
      </c>
      <c r="E8" s="8">
        <f>+C8+D8</f>
        <v>465</v>
      </c>
      <c r="F8" s="8">
        <f>+E8/2</f>
        <v>232.5</v>
      </c>
    </row>
    <row r="9" spans="1:6" x14ac:dyDescent="0.55000000000000004">
      <c r="A9" s="4">
        <f>+A8+1</f>
        <v>2</v>
      </c>
      <c r="B9" s="18" t="s">
        <v>28</v>
      </c>
      <c r="C9" s="60">
        <v>117</v>
      </c>
      <c r="D9" s="60">
        <v>107</v>
      </c>
      <c r="E9" s="8">
        <f t="shared" ref="E9:E22" si="0">+C9+D9</f>
        <v>224</v>
      </c>
      <c r="F9" s="8">
        <f t="shared" ref="F9:F19" si="1">+E9/2</f>
        <v>112</v>
      </c>
    </row>
    <row r="10" spans="1:6" x14ac:dyDescent="0.55000000000000004">
      <c r="A10" s="4">
        <f t="shared" ref="A10:A18" si="2">+A9+1</f>
        <v>3</v>
      </c>
      <c r="B10" s="18" t="s">
        <v>29</v>
      </c>
      <c r="C10" s="60">
        <v>101</v>
      </c>
      <c r="D10" s="60">
        <v>107</v>
      </c>
      <c r="E10" s="8">
        <f t="shared" si="0"/>
        <v>208</v>
      </c>
      <c r="F10" s="8">
        <f t="shared" si="1"/>
        <v>104</v>
      </c>
    </row>
    <row r="11" spans="1:6" x14ac:dyDescent="0.55000000000000004">
      <c r="A11" s="4">
        <f t="shared" si="2"/>
        <v>4</v>
      </c>
      <c r="B11" s="18" t="s">
        <v>30</v>
      </c>
      <c r="C11" s="60">
        <v>148</v>
      </c>
      <c r="D11" s="60">
        <v>167</v>
      </c>
      <c r="E11" s="8">
        <f t="shared" si="0"/>
        <v>315</v>
      </c>
      <c r="F11" s="8">
        <f t="shared" si="1"/>
        <v>157.5</v>
      </c>
    </row>
    <row r="12" spans="1:6" x14ac:dyDescent="0.55000000000000004">
      <c r="A12" s="4">
        <f t="shared" si="2"/>
        <v>5</v>
      </c>
      <c r="B12" s="18" t="s">
        <v>31</v>
      </c>
      <c r="C12" s="60">
        <v>145</v>
      </c>
      <c r="D12" s="60">
        <v>165</v>
      </c>
      <c r="E12" s="8">
        <f t="shared" si="0"/>
        <v>310</v>
      </c>
      <c r="F12" s="8">
        <f t="shared" si="1"/>
        <v>155</v>
      </c>
    </row>
    <row r="13" spans="1:6" x14ac:dyDescent="0.55000000000000004">
      <c r="A13" s="4">
        <f t="shared" si="2"/>
        <v>6</v>
      </c>
      <c r="B13" s="18" t="s">
        <v>32</v>
      </c>
      <c r="C13" s="60">
        <v>147</v>
      </c>
      <c r="D13" s="60">
        <v>167</v>
      </c>
      <c r="E13" s="8">
        <f t="shared" si="0"/>
        <v>314</v>
      </c>
      <c r="F13" s="8">
        <f t="shared" si="1"/>
        <v>157</v>
      </c>
    </row>
    <row r="14" spans="1:6" x14ac:dyDescent="0.55000000000000004">
      <c r="A14" s="4">
        <f t="shared" si="2"/>
        <v>7</v>
      </c>
      <c r="B14" s="18" t="s">
        <v>33</v>
      </c>
      <c r="C14" s="60">
        <v>151</v>
      </c>
      <c r="D14" s="60">
        <v>193</v>
      </c>
      <c r="E14" s="8">
        <f t="shared" si="0"/>
        <v>344</v>
      </c>
      <c r="F14" s="8">
        <f t="shared" si="1"/>
        <v>172</v>
      </c>
    </row>
    <row r="15" spans="1:6" x14ac:dyDescent="0.55000000000000004">
      <c r="A15" s="4">
        <f t="shared" si="2"/>
        <v>8</v>
      </c>
      <c r="B15" s="18" t="s">
        <v>34</v>
      </c>
      <c r="C15" s="60">
        <v>65</v>
      </c>
      <c r="D15" s="60">
        <v>75</v>
      </c>
      <c r="E15" s="8">
        <f t="shared" si="0"/>
        <v>140</v>
      </c>
      <c r="F15" s="8">
        <f t="shared" si="1"/>
        <v>70</v>
      </c>
    </row>
    <row r="16" spans="1:6" x14ac:dyDescent="0.55000000000000004">
      <c r="A16" s="4">
        <f t="shared" si="2"/>
        <v>9</v>
      </c>
      <c r="B16" s="19" t="s">
        <v>35</v>
      </c>
      <c r="C16" s="60">
        <v>89</v>
      </c>
      <c r="D16" s="60">
        <v>148</v>
      </c>
      <c r="E16" s="8">
        <f t="shared" si="0"/>
        <v>237</v>
      </c>
      <c r="F16" s="8">
        <f t="shared" si="1"/>
        <v>118.5</v>
      </c>
    </row>
    <row r="17" spans="1:7" x14ac:dyDescent="0.55000000000000004">
      <c r="A17" s="4">
        <f t="shared" si="2"/>
        <v>10</v>
      </c>
      <c r="B17" s="18" t="s">
        <v>36</v>
      </c>
      <c r="C17" s="60">
        <v>178</v>
      </c>
      <c r="D17" s="60">
        <v>231</v>
      </c>
      <c r="E17" s="8">
        <f t="shared" si="0"/>
        <v>409</v>
      </c>
      <c r="F17" s="8">
        <f t="shared" si="1"/>
        <v>204.5</v>
      </c>
    </row>
    <row r="18" spans="1:7" x14ac:dyDescent="0.55000000000000004">
      <c r="A18" s="4">
        <f t="shared" si="2"/>
        <v>11</v>
      </c>
      <c r="B18" s="18" t="s">
        <v>37</v>
      </c>
      <c r="C18" s="60">
        <v>85</v>
      </c>
      <c r="D18" s="60">
        <v>88</v>
      </c>
      <c r="E18" s="8">
        <f t="shared" si="0"/>
        <v>173</v>
      </c>
      <c r="F18" s="8">
        <f t="shared" si="1"/>
        <v>86.5</v>
      </c>
    </row>
    <row r="19" spans="1:7" x14ac:dyDescent="0.55000000000000004">
      <c r="A19" s="4">
        <v>12</v>
      </c>
      <c r="B19" s="18" t="s">
        <v>155</v>
      </c>
      <c r="C19" s="60">
        <v>42</v>
      </c>
      <c r="D19" s="60">
        <v>71</v>
      </c>
      <c r="E19" s="8">
        <f t="shared" si="0"/>
        <v>113</v>
      </c>
      <c r="F19" s="8">
        <f t="shared" si="1"/>
        <v>56.5</v>
      </c>
    </row>
    <row r="20" spans="1:7" x14ac:dyDescent="0.55000000000000004">
      <c r="A20" s="20" t="s">
        <v>38</v>
      </c>
      <c r="B20" s="18"/>
      <c r="C20" s="60"/>
      <c r="D20" s="60"/>
      <c r="E20" s="8"/>
      <c r="F20" s="8"/>
    </row>
    <row r="21" spans="1:7" x14ac:dyDescent="0.55000000000000004">
      <c r="A21" s="4">
        <v>1</v>
      </c>
      <c r="B21" s="18" t="s">
        <v>39</v>
      </c>
      <c r="C21" s="60">
        <v>30</v>
      </c>
      <c r="D21" s="60">
        <v>14</v>
      </c>
      <c r="E21" s="8">
        <f t="shared" si="0"/>
        <v>44</v>
      </c>
      <c r="F21" s="8">
        <f t="shared" ref="F21:F22" si="3">+E21/2</f>
        <v>22</v>
      </c>
    </row>
    <row r="22" spans="1:7" x14ac:dyDescent="0.55000000000000004">
      <c r="A22" s="4">
        <v>2</v>
      </c>
      <c r="B22" s="18" t="s">
        <v>40</v>
      </c>
      <c r="C22" s="60">
        <v>18</v>
      </c>
      <c r="D22" s="60">
        <v>18</v>
      </c>
      <c r="E22" s="8">
        <f t="shared" si="0"/>
        <v>36</v>
      </c>
      <c r="F22" s="8">
        <f t="shared" si="3"/>
        <v>18</v>
      </c>
      <c r="G22" s="61"/>
    </row>
    <row r="23" spans="1:7" x14ac:dyDescent="0.55000000000000004">
      <c r="A23" s="20" t="s">
        <v>197</v>
      </c>
      <c r="B23" s="18"/>
      <c r="C23" s="60"/>
      <c r="D23" s="60"/>
      <c r="E23" s="8"/>
      <c r="F23" s="8"/>
    </row>
    <row r="24" spans="1:7" x14ac:dyDescent="0.55000000000000004">
      <c r="A24" s="4">
        <v>1</v>
      </c>
      <c r="B24" s="18" t="s">
        <v>198</v>
      </c>
      <c r="C24" s="60">
        <v>0</v>
      </c>
      <c r="D24" s="60">
        <v>12</v>
      </c>
      <c r="E24" s="8">
        <f t="shared" ref="E24" si="4">+C24+D24</f>
        <v>12</v>
      </c>
      <c r="F24" s="8">
        <f>+E24/2</f>
        <v>6</v>
      </c>
    </row>
    <row r="25" spans="1:7" x14ac:dyDescent="0.55000000000000004">
      <c r="A25" s="66" t="s">
        <v>41</v>
      </c>
      <c r="B25" s="65"/>
      <c r="C25" s="60"/>
      <c r="D25" s="60"/>
      <c r="E25" s="8"/>
      <c r="F25" s="8"/>
    </row>
    <row r="26" spans="1:7" x14ac:dyDescent="0.55000000000000004">
      <c r="A26" s="4">
        <v>1</v>
      </c>
      <c r="B26" s="18" t="s">
        <v>42</v>
      </c>
      <c r="C26" s="8">
        <v>226</v>
      </c>
      <c r="D26" s="8">
        <v>242</v>
      </c>
      <c r="E26" s="8">
        <f t="shared" ref="E26" si="5">+C26+D26</f>
        <v>468</v>
      </c>
      <c r="F26" s="8">
        <f>+E26/2</f>
        <v>234</v>
      </c>
    </row>
    <row r="27" spans="1:7" x14ac:dyDescent="0.55000000000000004">
      <c r="A27" s="20" t="s">
        <v>156</v>
      </c>
      <c r="B27" s="18"/>
      <c r="C27" s="60"/>
      <c r="D27" s="60"/>
      <c r="E27" s="8"/>
      <c r="F27" s="8"/>
    </row>
    <row r="28" spans="1:7" x14ac:dyDescent="0.55000000000000004">
      <c r="A28" s="4">
        <v>1</v>
      </c>
      <c r="B28" s="18" t="s">
        <v>157</v>
      </c>
      <c r="C28" s="60">
        <v>0</v>
      </c>
      <c r="D28" s="60">
        <v>0</v>
      </c>
      <c r="E28" s="8">
        <f t="shared" ref="E28" si="6">+C28+D28</f>
        <v>0</v>
      </c>
      <c r="F28" s="8">
        <f>+E28/2</f>
        <v>0</v>
      </c>
      <c r="G28" s="61"/>
    </row>
    <row r="29" spans="1:7" x14ac:dyDescent="0.55000000000000004">
      <c r="A29" s="3"/>
      <c r="B29" s="10" t="s">
        <v>5</v>
      </c>
      <c r="C29" s="11">
        <f>SUM(C8:C28)</f>
        <v>1787</v>
      </c>
      <c r="D29" s="11">
        <f>SUM(D8:D28)</f>
        <v>2025</v>
      </c>
      <c r="E29" s="11">
        <f t="shared" ref="E29:F29" si="7">SUM(E8:E28)</f>
        <v>3812</v>
      </c>
      <c r="F29" s="11">
        <f t="shared" si="7"/>
        <v>1906</v>
      </c>
    </row>
    <row r="30" spans="1:7" x14ac:dyDescent="0.55000000000000004">
      <c r="A30" s="40" t="s">
        <v>7</v>
      </c>
      <c r="B30" s="15"/>
      <c r="C30" s="8"/>
      <c r="D30" s="8"/>
      <c r="E30" s="8"/>
      <c r="F30" s="8"/>
    </row>
    <row r="31" spans="1:7" x14ac:dyDescent="0.55000000000000004">
      <c r="A31" s="4">
        <v>1</v>
      </c>
      <c r="B31" s="18" t="s">
        <v>129</v>
      </c>
      <c r="C31" s="8">
        <v>0</v>
      </c>
      <c r="D31" s="8">
        <v>1</v>
      </c>
      <c r="E31" s="8">
        <f t="shared" ref="E31:E39" si="8">+C31+D31</f>
        <v>1</v>
      </c>
      <c r="F31" s="8">
        <f t="shared" ref="F31:F39" si="9">+E31/2</f>
        <v>0.5</v>
      </c>
    </row>
    <row r="32" spans="1:7" x14ac:dyDescent="0.55000000000000004">
      <c r="A32" s="4">
        <v>2</v>
      </c>
      <c r="B32" s="18" t="s">
        <v>43</v>
      </c>
      <c r="C32" s="8">
        <v>155</v>
      </c>
      <c r="D32" s="8">
        <v>174</v>
      </c>
      <c r="E32" s="8">
        <f t="shared" si="8"/>
        <v>329</v>
      </c>
      <c r="F32" s="8">
        <f t="shared" si="9"/>
        <v>164.5</v>
      </c>
    </row>
    <row r="33" spans="1:6" x14ac:dyDescent="0.55000000000000004">
      <c r="A33" s="4">
        <v>3</v>
      </c>
      <c r="B33" s="18" t="s">
        <v>44</v>
      </c>
      <c r="C33" s="8">
        <v>159</v>
      </c>
      <c r="D33" s="8">
        <v>178</v>
      </c>
      <c r="E33" s="8">
        <f t="shared" si="8"/>
        <v>337</v>
      </c>
      <c r="F33" s="8">
        <f t="shared" si="9"/>
        <v>168.5</v>
      </c>
    </row>
    <row r="34" spans="1:6" x14ac:dyDescent="0.55000000000000004">
      <c r="A34" s="4">
        <v>4</v>
      </c>
      <c r="B34" s="18" t="s">
        <v>45</v>
      </c>
      <c r="C34" s="8">
        <v>126</v>
      </c>
      <c r="D34" s="8">
        <v>129</v>
      </c>
      <c r="E34" s="8">
        <f t="shared" si="8"/>
        <v>255</v>
      </c>
      <c r="F34" s="8">
        <f t="shared" si="9"/>
        <v>127.5</v>
      </c>
    </row>
    <row r="35" spans="1:6" x14ac:dyDescent="0.55000000000000004">
      <c r="A35" s="4">
        <v>5</v>
      </c>
      <c r="B35" s="18" t="s">
        <v>46</v>
      </c>
      <c r="C35" s="8">
        <v>152</v>
      </c>
      <c r="D35" s="8">
        <v>155</v>
      </c>
      <c r="E35" s="8">
        <f t="shared" si="8"/>
        <v>307</v>
      </c>
      <c r="F35" s="8">
        <f t="shared" si="9"/>
        <v>153.5</v>
      </c>
    </row>
    <row r="36" spans="1:6" x14ac:dyDescent="0.55000000000000004">
      <c r="A36" s="4">
        <v>6</v>
      </c>
      <c r="B36" s="19" t="s">
        <v>47</v>
      </c>
      <c r="C36" s="8">
        <v>108</v>
      </c>
      <c r="D36" s="8">
        <v>170</v>
      </c>
      <c r="E36" s="8">
        <f t="shared" si="8"/>
        <v>278</v>
      </c>
      <c r="F36" s="8">
        <f t="shared" si="9"/>
        <v>139</v>
      </c>
    </row>
    <row r="37" spans="1:6" x14ac:dyDescent="0.55000000000000004">
      <c r="A37" s="4">
        <v>7</v>
      </c>
      <c r="B37" s="19" t="s">
        <v>130</v>
      </c>
      <c r="C37" s="8">
        <v>156</v>
      </c>
      <c r="D37" s="8">
        <v>181</v>
      </c>
      <c r="E37" s="8">
        <f t="shared" si="8"/>
        <v>337</v>
      </c>
      <c r="F37" s="8">
        <f t="shared" si="9"/>
        <v>168.5</v>
      </c>
    </row>
    <row r="38" spans="1:6" x14ac:dyDescent="0.55000000000000004">
      <c r="A38" s="4">
        <v>8</v>
      </c>
      <c r="B38" s="19" t="s">
        <v>188</v>
      </c>
      <c r="C38" s="8">
        <v>115</v>
      </c>
      <c r="D38" s="8">
        <v>120</v>
      </c>
      <c r="E38" s="8">
        <f t="shared" si="8"/>
        <v>235</v>
      </c>
      <c r="F38" s="8">
        <f t="shared" si="9"/>
        <v>117.5</v>
      </c>
    </row>
    <row r="39" spans="1:6" x14ac:dyDescent="0.55000000000000004">
      <c r="A39" s="4">
        <v>10</v>
      </c>
      <c r="B39" s="18" t="s">
        <v>48</v>
      </c>
      <c r="C39" s="8">
        <v>163</v>
      </c>
      <c r="D39" s="8">
        <v>191</v>
      </c>
      <c r="E39" s="8">
        <f t="shared" si="8"/>
        <v>354</v>
      </c>
      <c r="F39" s="8">
        <f t="shared" si="9"/>
        <v>177</v>
      </c>
    </row>
    <row r="40" spans="1:6" x14ac:dyDescent="0.55000000000000004">
      <c r="A40" s="3"/>
      <c r="B40" s="10" t="s">
        <v>5</v>
      </c>
      <c r="C40" s="11">
        <f>SUM(C31:C39)</f>
        <v>1134</v>
      </c>
      <c r="D40" s="11">
        <f t="shared" ref="D40:F40" si="10">SUM(D31:D39)</f>
        <v>1299</v>
      </c>
      <c r="E40" s="11">
        <f t="shared" si="10"/>
        <v>2433</v>
      </c>
      <c r="F40" s="11">
        <f t="shared" si="10"/>
        <v>1216.5</v>
      </c>
    </row>
    <row r="41" spans="1:6" x14ac:dyDescent="0.55000000000000004">
      <c r="A41" s="40" t="s">
        <v>10</v>
      </c>
      <c r="B41" s="15"/>
      <c r="C41" s="8"/>
      <c r="D41" s="8"/>
      <c r="E41" s="8"/>
      <c r="F41" s="8"/>
    </row>
    <row r="42" spans="1:6" x14ac:dyDescent="0.55000000000000004">
      <c r="A42" s="4">
        <v>1</v>
      </c>
      <c r="B42" s="18" t="s">
        <v>49</v>
      </c>
      <c r="C42" s="8">
        <v>2</v>
      </c>
      <c r="D42" s="8">
        <v>2</v>
      </c>
      <c r="E42" s="8">
        <f t="shared" ref="E42:E52" si="11">+C42+D42</f>
        <v>4</v>
      </c>
      <c r="F42" s="8">
        <f t="shared" ref="F42:F52" si="12">+E42/2</f>
        <v>2</v>
      </c>
    </row>
    <row r="43" spans="1:6" x14ac:dyDescent="0.55000000000000004">
      <c r="A43" s="4">
        <f>+A42+1</f>
        <v>2</v>
      </c>
      <c r="B43" s="18" t="s">
        <v>50</v>
      </c>
      <c r="C43" s="8">
        <v>118</v>
      </c>
      <c r="D43" s="8">
        <v>131</v>
      </c>
      <c r="E43" s="8">
        <f t="shared" si="11"/>
        <v>249</v>
      </c>
      <c r="F43" s="8">
        <f t="shared" si="12"/>
        <v>124.5</v>
      </c>
    </row>
    <row r="44" spans="1:6" x14ac:dyDescent="0.55000000000000004">
      <c r="A44" s="4">
        <f t="shared" ref="A44:A52" si="13">+A43+1</f>
        <v>3</v>
      </c>
      <c r="B44" s="18" t="s">
        <v>51</v>
      </c>
      <c r="C44" s="8">
        <v>70</v>
      </c>
      <c r="D44" s="8">
        <v>88</v>
      </c>
      <c r="E44" s="8">
        <f t="shared" si="11"/>
        <v>158</v>
      </c>
      <c r="F44" s="8">
        <f t="shared" si="12"/>
        <v>79</v>
      </c>
    </row>
    <row r="45" spans="1:6" x14ac:dyDescent="0.55000000000000004">
      <c r="A45" s="4">
        <f t="shared" si="13"/>
        <v>4</v>
      </c>
      <c r="B45" s="18" t="s">
        <v>52</v>
      </c>
      <c r="C45" s="8">
        <v>39</v>
      </c>
      <c r="D45" s="8">
        <v>39</v>
      </c>
      <c r="E45" s="8">
        <f t="shared" si="11"/>
        <v>78</v>
      </c>
      <c r="F45" s="8">
        <f t="shared" si="12"/>
        <v>39</v>
      </c>
    </row>
    <row r="46" spans="1:6" x14ac:dyDescent="0.55000000000000004">
      <c r="A46" s="4">
        <f t="shared" si="13"/>
        <v>5</v>
      </c>
      <c r="B46" s="19" t="s">
        <v>53</v>
      </c>
      <c r="C46" s="8">
        <v>95</v>
      </c>
      <c r="D46" s="8">
        <v>95</v>
      </c>
      <c r="E46" s="8">
        <f t="shared" si="11"/>
        <v>190</v>
      </c>
      <c r="F46" s="8">
        <f t="shared" si="12"/>
        <v>95</v>
      </c>
    </row>
    <row r="47" spans="1:6" x14ac:dyDescent="0.55000000000000004">
      <c r="A47" s="4">
        <f t="shared" si="13"/>
        <v>6</v>
      </c>
      <c r="B47" s="18" t="s">
        <v>54</v>
      </c>
      <c r="C47" s="8">
        <v>207</v>
      </c>
      <c r="D47" s="8">
        <v>194</v>
      </c>
      <c r="E47" s="8">
        <f t="shared" si="11"/>
        <v>401</v>
      </c>
      <c r="F47" s="8">
        <f t="shared" si="12"/>
        <v>200.5</v>
      </c>
    </row>
    <row r="48" spans="1:6" x14ac:dyDescent="0.55000000000000004">
      <c r="A48" s="4">
        <f t="shared" si="13"/>
        <v>7</v>
      </c>
      <c r="B48" s="18" t="s">
        <v>55</v>
      </c>
      <c r="C48" s="8">
        <v>51</v>
      </c>
      <c r="D48" s="8">
        <v>60</v>
      </c>
      <c r="E48" s="8">
        <f t="shared" si="11"/>
        <v>111</v>
      </c>
      <c r="F48" s="8">
        <f t="shared" si="12"/>
        <v>55.5</v>
      </c>
    </row>
    <row r="49" spans="1:6" x14ac:dyDescent="0.55000000000000004">
      <c r="A49" s="4">
        <f t="shared" si="13"/>
        <v>8</v>
      </c>
      <c r="B49" s="18" t="s">
        <v>56</v>
      </c>
      <c r="C49" s="8">
        <v>42</v>
      </c>
      <c r="D49" s="8">
        <v>37</v>
      </c>
      <c r="E49" s="8">
        <f t="shared" si="11"/>
        <v>79</v>
      </c>
      <c r="F49" s="8">
        <f t="shared" si="12"/>
        <v>39.5</v>
      </c>
    </row>
    <row r="50" spans="1:6" x14ac:dyDescent="0.55000000000000004">
      <c r="A50" s="4">
        <f t="shared" si="13"/>
        <v>9</v>
      </c>
      <c r="B50" s="18" t="s">
        <v>57</v>
      </c>
      <c r="C50" s="8">
        <v>71</v>
      </c>
      <c r="D50" s="8">
        <v>61</v>
      </c>
      <c r="E50" s="8">
        <f t="shared" si="11"/>
        <v>132</v>
      </c>
      <c r="F50" s="8">
        <f t="shared" si="12"/>
        <v>66</v>
      </c>
    </row>
    <row r="51" spans="1:6" x14ac:dyDescent="0.55000000000000004">
      <c r="A51" s="4">
        <f t="shared" si="13"/>
        <v>10</v>
      </c>
      <c r="B51" s="18" t="s">
        <v>58</v>
      </c>
      <c r="C51" s="8">
        <v>29</v>
      </c>
      <c r="D51" s="8">
        <v>26</v>
      </c>
      <c r="E51" s="8">
        <f t="shared" si="11"/>
        <v>55</v>
      </c>
      <c r="F51" s="8">
        <f t="shared" si="12"/>
        <v>27.5</v>
      </c>
    </row>
    <row r="52" spans="1:6" x14ac:dyDescent="0.55000000000000004">
      <c r="A52" s="4">
        <f t="shared" si="13"/>
        <v>11</v>
      </c>
      <c r="B52" s="19" t="s">
        <v>59</v>
      </c>
      <c r="C52" s="8">
        <v>37</v>
      </c>
      <c r="D52" s="8">
        <v>41</v>
      </c>
      <c r="E52" s="8">
        <f t="shared" si="11"/>
        <v>78</v>
      </c>
      <c r="F52" s="8">
        <f t="shared" si="12"/>
        <v>39</v>
      </c>
    </row>
    <row r="53" spans="1:6" x14ac:dyDescent="0.55000000000000004">
      <c r="A53" s="3"/>
      <c r="B53" s="10" t="s">
        <v>5</v>
      </c>
      <c r="C53" s="11">
        <f>SUM(C42:C52)</f>
        <v>761</v>
      </c>
      <c r="D53" s="11">
        <f>SUM(D42:D52)</f>
        <v>774</v>
      </c>
      <c r="E53" s="11">
        <f>SUM(E42:E52)</f>
        <v>1535</v>
      </c>
      <c r="F53" s="11">
        <f>SUM(F42:F52)</f>
        <v>767.5</v>
      </c>
    </row>
    <row r="54" spans="1:6" s="1" customFormat="1" x14ac:dyDescent="0.55000000000000004">
      <c r="A54" s="80" t="s">
        <v>9</v>
      </c>
      <c r="B54" s="81"/>
      <c r="C54" s="21"/>
      <c r="D54" s="21"/>
      <c r="E54" s="8"/>
      <c r="F54" s="8"/>
    </row>
    <row r="55" spans="1:6" x14ac:dyDescent="0.55000000000000004">
      <c r="A55" s="4">
        <v>1</v>
      </c>
      <c r="B55" s="18" t="s">
        <v>60</v>
      </c>
      <c r="C55" s="8">
        <v>315</v>
      </c>
      <c r="D55" s="8">
        <v>322</v>
      </c>
      <c r="E55" s="8">
        <f t="shared" ref="E55:E56" si="14">+C55+D55</f>
        <v>637</v>
      </c>
      <c r="F55" s="8">
        <f t="shared" ref="F55:F56" si="15">+E55/2</f>
        <v>318.5</v>
      </c>
    </row>
    <row r="56" spans="1:6" x14ac:dyDescent="0.55000000000000004">
      <c r="A56" s="4">
        <f>+A55+1</f>
        <v>2</v>
      </c>
      <c r="B56" s="18" t="s">
        <v>61</v>
      </c>
      <c r="C56" s="8">
        <v>145</v>
      </c>
      <c r="D56" s="8">
        <v>128</v>
      </c>
      <c r="E56" s="8">
        <f t="shared" si="14"/>
        <v>273</v>
      </c>
      <c r="F56" s="8">
        <f t="shared" si="15"/>
        <v>136.5</v>
      </c>
    </row>
    <row r="57" spans="1:6" x14ac:dyDescent="0.55000000000000004">
      <c r="A57" s="3"/>
      <c r="B57" s="10" t="s">
        <v>5</v>
      </c>
      <c r="C57" s="11">
        <f>SUM(C55:C56)</f>
        <v>460</v>
      </c>
      <c r="D57" s="11">
        <f>SUM(D55:D56)</f>
        <v>450</v>
      </c>
      <c r="E57" s="11">
        <f t="shared" ref="E57:F57" si="16">SUM(E55:E56)</f>
        <v>910</v>
      </c>
      <c r="F57" s="11">
        <f t="shared" si="16"/>
        <v>455</v>
      </c>
    </row>
    <row r="58" spans="1:6" x14ac:dyDescent="0.55000000000000004">
      <c r="A58" s="40" t="s">
        <v>6</v>
      </c>
      <c r="B58" s="15"/>
      <c r="C58" s="8"/>
      <c r="D58" s="8"/>
      <c r="E58" s="8"/>
      <c r="F58" s="8"/>
    </row>
    <row r="59" spans="1:6" x14ac:dyDescent="0.55000000000000004">
      <c r="A59" s="59" t="s">
        <v>62</v>
      </c>
      <c r="B59" s="17"/>
      <c r="C59" s="8"/>
      <c r="D59" s="8"/>
      <c r="E59" s="8"/>
      <c r="F59" s="8"/>
    </row>
    <row r="60" spans="1:6" x14ac:dyDescent="0.55000000000000004">
      <c r="A60" s="22" t="s">
        <v>63</v>
      </c>
      <c r="B60" s="23"/>
      <c r="C60" s="8"/>
      <c r="D60" s="8"/>
      <c r="E60" s="8"/>
      <c r="F60" s="8"/>
    </row>
    <row r="61" spans="1:6" x14ac:dyDescent="0.55000000000000004">
      <c r="A61" s="4">
        <v>1</v>
      </c>
      <c r="B61" s="19" t="s">
        <v>64</v>
      </c>
      <c r="C61" s="8">
        <v>281</v>
      </c>
      <c r="D61" s="8">
        <v>312</v>
      </c>
      <c r="E61" s="8">
        <f t="shared" ref="E61:E66" si="17">+C61+D61</f>
        <v>593</v>
      </c>
      <c r="F61" s="8">
        <f t="shared" ref="F61:F66" si="18">+E61/2</f>
        <v>296.5</v>
      </c>
    </row>
    <row r="62" spans="1:6" x14ac:dyDescent="0.55000000000000004">
      <c r="A62" s="4">
        <f>+A61+1</f>
        <v>2</v>
      </c>
      <c r="B62" s="29" t="s">
        <v>65</v>
      </c>
      <c r="C62" s="8">
        <v>150</v>
      </c>
      <c r="D62" s="8">
        <v>153</v>
      </c>
      <c r="E62" s="8">
        <f t="shared" si="17"/>
        <v>303</v>
      </c>
      <c r="F62" s="8">
        <f t="shared" si="18"/>
        <v>151.5</v>
      </c>
    </row>
    <row r="63" spans="1:6" x14ac:dyDescent="0.55000000000000004">
      <c r="A63" s="4">
        <f t="shared" ref="A63:A66" si="19">+A62+1</f>
        <v>3</v>
      </c>
      <c r="B63" s="29" t="s">
        <v>66</v>
      </c>
      <c r="C63" s="8">
        <v>116</v>
      </c>
      <c r="D63" s="8">
        <v>106</v>
      </c>
      <c r="E63" s="8">
        <f t="shared" si="17"/>
        <v>222</v>
      </c>
      <c r="F63" s="8">
        <f t="shared" si="18"/>
        <v>111</v>
      </c>
    </row>
    <row r="64" spans="1:6" x14ac:dyDescent="0.55000000000000004">
      <c r="A64" s="4">
        <f t="shared" si="19"/>
        <v>4</v>
      </c>
      <c r="B64" s="19" t="s">
        <v>67</v>
      </c>
      <c r="C64" s="8">
        <v>157</v>
      </c>
      <c r="D64" s="8">
        <v>149</v>
      </c>
      <c r="E64" s="8">
        <f t="shared" si="17"/>
        <v>306</v>
      </c>
      <c r="F64" s="8">
        <f t="shared" si="18"/>
        <v>153</v>
      </c>
    </row>
    <row r="65" spans="1:7" x14ac:dyDescent="0.55000000000000004">
      <c r="A65" s="4">
        <f t="shared" si="19"/>
        <v>5</v>
      </c>
      <c r="B65" s="19" t="s">
        <v>68</v>
      </c>
      <c r="C65" s="8">
        <v>0</v>
      </c>
      <c r="D65" s="8">
        <v>0</v>
      </c>
      <c r="E65" s="8">
        <f t="shared" si="17"/>
        <v>0</v>
      </c>
      <c r="F65" s="8">
        <f t="shared" si="18"/>
        <v>0</v>
      </c>
    </row>
    <row r="66" spans="1:7" ht="25.5" customHeight="1" x14ac:dyDescent="0.55000000000000004">
      <c r="A66" s="4">
        <f t="shared" si="19"/>
        <v>6</v>
      </c>
      <c r="B66" s="29" t="s">
        <v>69</v>
      </c>
      <c r="C66" s="8">
        <v>80</v>
      </c>
      <c r="D66" s="8">
        <v>150</v>
      </c>
      <c r="E66" s="8">
        <f t="shared" si="17"/>
        <v>230</v>
      </c>
      <c r="F66" s="8">
        <f t="shared" si="18"/>
        <v>115</v>
      </c>
    </row>
    <row r="67" spans="1:7" x14ac:dyDescent="0.55000000000000004">
      <c r="A67" s="25" t="s">
        <v>70</v>
      </c>
      <c r="B67" s="26"/>
      <c r="C67" s="8"/>
      <c r="D67" s="8"/>
      <c r="E67" s="8"/>
      <c r="F67" s="8"/>
    </row>
    <row r="68" spans="1:7" x14ac:dyDescent="0.55000000000000004">
      <c r="A68" s="4">
        <v>1</v>
      </c>
      <c r="B68" s="19" t="s">
        <v>71</v>
      </c>
      <c r="C68" s="8">
        <v>297</v>
      </c>
      <c r="D68" s="8">
        <v>317</v>
      </c>
      <c r="E68" s="8">
        <f t="shared" ref="E68:E74" si="20">+C68+D68</f>
        <v>614</v>
      </c>
      <c r="F68" s="8">
        <f t="shared" ref="F68:F74" si="21">+E68/2</f>
        <v>307</v>
      </c>
    </row>
    <row r="69" spans="1:7" x14ac:dyDescent="0.55000000000000004">
      <c r="A69" s="4">
        <f>+A68+1</f>
        <v>2</v>
      </c>
      <c r="B69" s="19" t="s">
        <v>72</v>
      </c>
      <c r="C69" s="8">
        <v>256</v>
      </c>
      <c r="D69" s="8">
        <v>306</v>
      </c>
      <c r="E69" s="8">
        <f t="shared" si="20"/>
        <v>562</v>
      </c>
      <c r="F69" s="8">
        <f t="shared" si="21"/>
        <v>281</v>
      </c>
    </row>
    <row r="70" spans="1:7" x14ac:dyDescent="0.55000000000000004">
      <c r="A70" s="4">
        <f t="shared" ref="A70:A72" si="22">+A69+1</f>
        <v>3</v>
      </c>
      <c r="B70" s="27" t="s">
        <v>73</v>
      </c>
      <c r="C70" s="8">
        <v>65</v>
      </c>
      <c r="D70" s="8">
        <v>67</v>
      </c>
      <c r="E70" s="8">
        <f t="shared" si="20"/>
        <v>132</v>
      </c>
      <c r="F70" s="8">
        <f t="shared" si="21"/>
        <v>66</v>
      </c>
    </row>
    <row r="71" spans="1:7" x14ac:dyDescent="0.55000000000000004">
      <c r="A71" s="4">
        <f t="shared" si="22"/>
        <v>4</v>
      </c>
      <c r="B71" s="19" t="s">
        <v>74</v>
      </c>
      <c r="C71" s="8">
        <v>115</v>
      </c>
      <c r="D71" s="8">
        <v>119</v>
      </c>
      <c r="E71" s="8">
        <f t="shared" si="20"/>
        <v>234</v>
      </c>
      <c r="F71" s="8">
        <f t="shared" si="21"/>
        <v>117</v>
      </c>
    </row>
    <row r="72" spans="1:7" x14ac:dyDescent="0.55000000000000004">
      <c r="A72" s="4">
        <f t="shared" si="22"/>
        <v>5</v>
      </c>
      <c r="B72" s="19" t="s">
        <v>75</v>
      </c>
      <c r="C72" s="8">
        <v>74</v>
      </c>
      <c r="D72" s="8">
        <v>77</v>
      </c>
      <c r="E72" s="8">
        <f t="shared" si="20"/>
        <v>151</v>
      </c>
      <c r="F72" s="8">
        <f t="shared" si="21"/>
        <v>75.5</v>
      </c>
    </row>
    <row r="73" spans="1:7" x14ac:dyDescent="0.55000000000000004">
      <c r="A73" s="20" t="s">
        <v>11</v>
      </c>
      <c r="B73" s="19"/>
      <c r="C73" s="8"/>
      <c r="D73" s="8"/>
      <c r="E73" s="8">
        <f t="shared" si="20"/>
        <v>0</v>
      </c>
      <c r="F73" s="8">
        <f t="shared" si="21"/>
        <v>0</v>
      </c>
    </row>
    <row r="74" spans="1:7" x14ac:dyDescent="0.55000000000000004">
      <c r="A74" s="4">
        <v>1</v>
      </c>
      <c r="B74" s="19" t="s">
        <v>76</v>
      </c>
      <c r="C74" s="8">
        <v>102</v>
      </c>
      <c r="D74" s="8">
        <v>148</v>
      </c>
      <c r="E74" s="8">
        <f t="shared" si="20"/>
        <v>250</v>
      </c>
      <c r="F74" s="8">
        <f t="shared" si="21"/>
        <v>125</v>
      </c>
      <c r="G74" s="61"/>
    </row>
    <row r="75" spans="1:7" x14ac:dyDescent="0.55000000000000004">
      <c r="A75" s="59" t="s">
        <v>77</v>
      </c>
      <c r="B75" s="17"/>
      <c r="C75" s="8"/>
      <c r="D75" s="8"/>
      <c r="E75" s="8"/>
      <c r="F75" s="8"/>
    </row>
    <row r="76" spans="1:7" x14ac:dyDescent="0.55000000000000004">
      <c r="A76" s="22" t="s">
        <v>78</v>
      </c>
      <c r="B76" s="23"/>
      <c r="C76" s="8"/>
      <c r="D76" s="8"/>
      <c r="E76" s="8"/>
      <c r="F76" s="8"/>
    </row>
    <row r="77" spans="1:7" x14ac:dyDescent="0.55000000000000004">
      <c r="A77" s="4">
        <v>1</v>
      </c>
      <c r="B77" s="19" t="s">
        <v>79</v>
      </c>
      <c r="C77" s="8">
        <v>332</v>
      </c>
      <c r="D77" s="8">
        <v>315</v>
      </c>
      <c r="E77" s="8">
        <f t="shared" ref="E77:E84" si="23">+C77+D77</f>
        <v>647</v>
      </c>
      <c r="F77" s="8">
        <f t="shared" ref="F77:F84" si="24">+E77/2</f>
        <v>323.5</v>
      </c>
    </row>
    <row r="78" spans="1:7" x14ac:dyDescent="0.55000000000000004">
      <c r="A78" s="4">
        <f>+A77+1</f>
        <v>2</v>
      </c>
      <c r="B78" s="29" t="s">
        <v>80</v>
      </c>
      <c r="C78" s="8">
        <v>38</v>
      </c>
      <c r="D78" s="8">
        <v>44</v>
      </c>
      <c r="E78" s="8">
        <f t="shared" si="23"/>
        <v>82</v>
      </c>
      <c r="F78" s="8">
        <f t="shared" si="24"/>
        <v>41</v>
      </c>
    </row>
    <row r="79" spans="1:7" s="1" customFormat="1" x14ac:dyDescent="0.55000000000000004">
      <c r="A79" s="4">
        <f t="shared" ref="A79:A84" si="25">+A78+1</f>
        <v>3</v>
      </c>
      <c r="B79" s="29" t="s">
        <v>81</v>
      </c>
      <c r="C79" s="28">
        <v>0</v>
      </c>
      <c r="D79" s="28">
        <v>0</v>
      </c>
      <c r="E79" s="8">
        <f t="shared" si="23"/>
        <v>0</v>
      </c>
      <c r="F79" s="8">
        <f t="shared" si="24"/>
        <v>0</v>
      </c>
    </row>
    <row r="80" spans="1:7" x14ac:dyDescent="0.55000000000000004">
      <c r="A80" s="4">
        <f t="shared" si="25"/>
        <v>4</v>
      </c>
      <c r="B80" s="29" t="s">
        <v>82</v>
      </c>
      <c r="C80" s="8">
        <v>26</v>
      </c>
      <c r="D80" s="8">
        <v>35</v>
      </c>
      <c r="E80" s="8">
        <f t="shared" si="23"/>
        <v>61</v>
      </c>
      <c r="F80" s="8">
        <f t="shared" si="24"/>
        <v>30.5</v>
      </c>
    </row>
    <row r="81" spans="1:7" x14ac:dyDescent="0.55000000000000004">
      <c r="A81" s="4">
        <f t="shared" si="25"/>
        <v>5</v>
      </c>
      <c r="B81" s="29" t="s">
        <v>83</v>
      </c>
      <c r="C81" s="8">
        <v>15</v>
      </c>
      <c r="D81" s="8"/>
      <c r="E81" s="8">
        <f t="shared" si="23"/>
        <v>15</v>
      </c>
      <c r="F81" s="8">
        <f t="shared" si="24"/>
        <v>7.5</v>
      </c>
    </row>
    <row r="82" spans="1:7" x14ac:dyDescent="0.55000000000000004">
      <c r="A82" s="4">
        <f t="shared" si="25"/>
        <v>6</v>
      </c>
      <c r="B82" s="19" t="s">
        <v>84</v>
      </c>
      <c r="C82" s="8">
        <v>74</v>
      </c>
      <c r="D82" s="8">
        <v>95</v>
      </c>
      <c r="E82" s="8">
        <f t="shared" si="23"/>
        <v>169</v>
      </c>
      <c r="F82" s="8">
        <f t="shared" si="24"/>
        <v>84.5</v>
      </c>
    </row>
    <row r="83" spans="1:7" x14ac:dyDescent="0.55000000000000004">
      <c r="A83" s="4">
        <f t="shared" si="25"/>
        <v>7</v>
      </c>
      <c r="B83" s="19" t="s">
        <v>85</v>
      </c>
      <c r="C83" s="8"/>
      <c r="D83" s="8"/>
      <c r="E83" s="8">
        <f t="shared" si="23"/>
        <v>0</v>
      </c>
      <c r="F83" s="8">
        <f t="shared" si="24"/>
        <v>0</v>
      </c>
    </row>
    <row r="84" spans="1:7" x14ac:dyDescent="0.55000000000000004">
      <c r="A84" s="4">
        <f t="shared" si="25"/>
        <v>8</v>
      </c>
      <c r="B84" s="29" t="s">
        <v>86</v>
      </c>
      <c r="C84" s="8">
        <v>120</v>
      </c>
      <c r="D84" s="8">
        <v>112</v>
      </c>
      <c r="E84" s="8">
        <f t="shared" si="23"/>
        <v>232</v>
      </c>
      <c r="F84" s="8">
        <f t="shared" si="24"/>
        <v>116</v>
      </c>
    </row>
    <row r="85" spans="1:7" x14ac:dyDescent="0.55000000000000004">
      <c r="A85" s="25" t="s">
        <v>87</v>
      </c>
      <c r="B85" s="26"/>
      <c r="C85" s="8"/>
      <c r="D85" s="8"/>
      <c r="E85" s="8"/>
      <c r="F85" s="8"/>
    </row>
    <row r="86" spans="1:7" x14ac:dyDescent="0.55000000000000004">
      <c r="A86" s="4">
        <v>1</v>
      </c>
      <c r="B86" s="19" t="s">
        <v>88</v>
      </c>
      <c r="C86" s="8">
        <v>288</v>
      </c>
      <c r="D86" s="8">
        <v>243</v>
      </c>
      <c r="E86" s="8">
        <f t="shared" ref="E86:E88" si="26">+C86+D86</f>
        <v>531</v>
      </c>
      <c r="F86" s="8">
        <f t="shared" ref="F86:F88" si="27">+E86/2</f>
        <v>265.5</v>
      </c>
    </row>
    <row r="87" spans="1:7" x14ac:dyDescent="0.55000000000000004">
      <c r="A87" s="4">
        <f>+A86+1</f>
        <v>2</v>
      </c>
      <c r="B87" s="19" t="s">
        <v>89</v>
      </c>
      <c r="C87" s="8">
        <v>206</v>
      </c>
      <c r="D87" s="8">
        <v>222</v>
      </c>
      <c r="E87" s="8">
        <f t="shared" si="26"/>
        <v>428</v>
      </c>
      <c r="F87" s="8">
        <f t="shared" si="27"/>
        <v>214</v>
      </c>
    </row>
    <row r="88" spans="1:7" x14ac:dyDescent="0.55000000000000004">
      <c r="A88" s="4">
        <f>+A87+1</f>
        <v>3</v>
      </c>
      <c r="B88" s="19" t="s">
        <v>90</v>
      </c>
      <c r="C88" s="8">
        <v>152</v>
      </c>
      <c r="D88" s="8">
        <v>168</v>
      </c>
      <c r="E88" s="8">
        <f t="shared" si="26"/>
        <v>320</v>
      </c>
      <c r="F88" s="8">
        <f t="shared" si="27"/>
        <v>160</v>
      </c>
    </row>
    <row r="89" spans="1:7" x14ac:dyDescent="0.55000000000000004">
      <c r="A89" s="20" t="s">
        <v>91</v>
      </c>
      <c r="B89" s="19"/>
      <c r="C89" s="8"/>
      <c r="D89" s="8"/>
      <c r="E89" s="8"/>
      <c r="F89" s="8"/>
    </row>
    <row r="90" spans="1:7" x14ac:dyDescent="0.55000000000000004">
      <c r="A90" s="4">
        <v>1</v>
      </c>
      <c r="B90" s="19" t="s">
        <v>189</v>
      </c>
      <c r="C90" s="8">
        <v>6</v>
      </c>
      <c r="D90" s="8">
        <v>22</v>
      </c>
      <c r="E90" s="8">
        <f t="shared" ref="E90:E92" si="28">+C90+D90</f>
        <v>28</v>
      </c>
      <c r="F90" s="8">
        <f t="shared" ref="F90:F92" si="29">+E90/2</f>
        <v>14</v>
      </c>
    </row>
    <row r="91" spans="1:7" x14ac:dyDescent="0.55000000000000004">
      <c r="A91" s="4">
        <v>2</v>
      </c>
      <c r="B91" s="19" t="s">
        <v>92</v>
      </c>
      <c r="C91" s="8">
        <v>0</v>
      </c>
      <c r="D91" s="8"/>
      <c r="E91" s="8">
        <f t="shared" si="28"/>
        <v>0</v>
      </c>
      <c r="F91" s="8">
        <f t="shared" si="29"/>
        <v>0</v>
      </c>
    </row>
    <row r="92" spans="1:7" x14ac:dyDescent="0.55000000000000004">
      <c r="A92" s="4">
        <v>3</v>
      </c>
      <c r="B92" s="29" t="s">
        <v>93</v>
      </c>
      <c r="C92" s="8">
        <v>9</v>
      </c>
      <c r="D92" s="8">
        <v>9</v>
      </c>
      <c r="E92" s="8">
        <f t="shared" si="28"/>
        <v>18</v>
      </c>
      <c r="F92" s="8">
        <f t="shared" si="29"/>
        <v>9</v>
      </c>
    </row>
    <row r="93" spans="1:7" x14ac:dyDescent="0.55000000000000004">
      <c r="A93" s="20" t="s">
        <v>94</v>
      </c>
      <c r="B93" s="19"/>
      <c r="C93" s="8"/>
      <c r="D93" s="8"/>
      <c r="E93" s="8"/>
      <c r="F93" s="8"/>
    </row>
    <row r="94" spans="1:7" x14ac:dyDescent="0.55000000000000004">
      <c r="A94" s="4">
        <v>1</v>
      </c>
      <c r="B94" s="19" t="s">
        <v>190</v>
      </c>
      <c r="C94" s="8">
        <v>20</v>
      </c>
      <c r="D94" s="8">
        <v>48</v>
      </c>
      <c r="E94" s="8">
        <f t="shared" ref="E94" si="30">+C94+D94</f>
        <v>68</v>
      </c>
      <c r="F94" s="8">
        <f t="shared" ref="F94" si="31">+E94/2</f>
        <v>34</v>
      </c>
      <c r="G94" s="61"/>
    </row>
    <row r="95" spans="1:7" x14ac:dyDescent="0.55000000000000004">
      <c r="A95" s="59" t="s">
        <v>95</v>
      </c>
      <c r="B95" s="17"/>
      <c r="C95" s="8"/>
      <c r="D95" s="8"/>
      <c r="E95" s="8"/>
      <c r="F95" s="8"/>
    </row>
    <row r="96" spans="1:7" x14ac:dyDescent="0.55000000000000004">
      <c r="A96" s="22" t="s">
        <v>96</v>
      </c>
      <c r="B96" s="23"/>
      <c r="C96" s="8"/>
      <c r="D96" s="8"/>
      <c r="E96" s="8"/>
      <c r="F96" s="8"/>
    </row>
    <row r="97" spans="1:7" x14ac:dyDescent="0.55000000000000004">
      <c r="A97" s="4">
        <v>1</v>
      </c>
      <c r="B97" s="19" t="s">
        <v>97</v>
      </c>
      <c r="C97" s="8">
        <v>119</v>
      </c>
      <c r="D97" s="8">
        <v>87</v>
      </c>
      <c r="E97" s="8">
        <f t="shared" ref="E97:E99" si="32">+C97+D97</f>
        <v>206</v>
      </c>
      <c r="F97" s="8">
        <f t="shared" ref="F97:F116" si="33">+E97/2</f>
        <v>103</v>
      </c>
    </row>
    <row r="98" spans="1:7" x14ac:dyDescent="0.55000000000000004">
      <c r="A98" s="4">
        <f>+A97+1</f>
        <v>2</v>
      </c>
      <c r="B98" s="24" t="s">
        <v>98</v>
      </c>
      <c r="C98" s="8">
        <v>220</v>
      </c>
      <c r="D98" s="8">
        <v>171</v>
      </c>
      <c r="E98" s="8">
        <f t="shared" si="32"/>
        <v>391</v>
      </c>
      <c r="F98" s="8">
        <f t="shared" si="33"/>
        <v>195.5</v>
      </c>
    </row>
    <row r="99" spans="1:7" x14ac:dyDescent="0.55000000000000004">
      <c r="A99" s="4">
        <f>+A98+1</f>
        <v>3</v>
      </c>
      <c r="B99" s="24" t="s">
        <v>107</v>
      </c>
      <c r="C99" s="8"/>
      <c r="D99" s="8">
        <v>12</v>
      </c>
      <c r="E99" s="8">
        <f t="shared" si="32"/>
        <v>12</v>
      </c>
      <c r="F99" s="8">
        <f t="shared" si="33"/>
        <v>6</v>
      </c>
    </row>
    <row r="100" spans="1:7" x14ac:dyDescent="0.55000000000000004">
      <c r="A100" s="25" t="s">
        <v>138</v>
      </c>
      <c r="B100" s="26"/>
      <c r="C100" s="8"/>
      <c r="D100" s="8"/>
      <c r="E100" s="8"/>
      <c r="F100" s="8"/>
    </row>
    <row r="101" spans="1:7" x14ac:dyDescent="0.55000000000000004">
      <c r="A101" s="4">
        <v>1</v>
      </c>
      <c r="B101" s="19" t="s">
        <v>99</v>
      </c>
      <c r="C101" s="8">
        <v>392</v>
      </c>
      <c r="D101" s="8">
        <v>362</v>
      </c>
      <c r="E101" s="8">
        <f t="shared" ref="E101:E108" si="34">+C101+D101</f>
        <v>754</v>
      </c>
      <c r="F101" s="8">
        <f t="shared" si="33"/>
        <v>377</v>
      </c>
    </row>
    <row r="102" spans="1:7" x14ac:dyDescent="0.55000000000000004">
      <c r="A102" s="4">
        <f>+A101+1</f>
        <v>2</v>
      </c>
      <c r="B102" s="19" t="s">
        <v>100</v>
      </c>
      <c r="C102" s="8">
        <v>206</v>
      </c>
      <c r="D102" s="8">
        <v>201</v>
      </c>
      <c r="E102" s="8">
        <f t="shared" si="34"/>
        <v>407</v>
      </c>
      <c r="F102" s="8">
        <f t="shared" si="33"/>
        <v>203.5</v>
      </c>
    </row>
    <row r="103" spans="1:7" x14ac:dyDescent="0.55000000000000004">
      <c r="A103" s="4">
        <f t="shared" ref="A103:A108" si="35">+A102+1</f>
        <v>3</v>
      </c>
      <c r="B103" s="19" t="s">
        <v>101</v>
      </c>
      <c r="C103" s="8">
        <v>261</v>
      </c>
      <c r="D103" s="8">
        <v>241</v>
      </c>
      <c r="E103" s="8">
        <f t="shared" si="34"/>
        <v>502</v>
      </c>
      <c r="F103" s="8">
        <f t="shared" si="33"/>
        <v>251</v>
      </c>
    </row>
    <row r="104" spans="1:7" s="1" customFormat="1" x14ac:dyDescent="0.55000000000000004">
      <c r="A104" s="4">
        <f t="shared" si="35"/>
        <v>4</v>
      </c>
      <c r="B104" s="19" t="s">
        <v>102</v>
      </c>
      <c r="C104" s="28">
        <v>155</v>
      </c>
      <c r="D104" s="28">
        <v>127</v>
      </c>
      <c r="E104" s="8">
        <f t="shared" si="34"/>
        <v>282</v>
      </c>
      <c r="F104" s="8">
        <f t="shared" si="33"/>
        <v>141</v>
      </c>
    </row>
    <row r="105" spans="1:7" x14ac:dyDescent="0.55000000000000004">
      <c r="A105" s="4">
        <f t="shared" si="35"/>
        <v>5</v>
      </c>
      <c r="B105" s="29" t="s">
        <v>103</v>
      </c>
      <c r="C105" s="8">
        <v>22</v>
      </c>
      <c r="D105" s="8">
        <v>26</v>
      </c>
      <c r="E105" s="8">
        <f t="shared" si="34"/>
        <v>48</v>
      </c>
      <c r="F105" s="8">
        <f t="shared" si="33"/>
        <v>24</v>
      </c>
    </row>
    <row r="106" spans="1:7" x14ac:dyDescent="0.55000000000000004">
      <c r="A106" s="4">
        <f t="shared" si="35"/>
        <v>6</v>
      </c>
      <c r="B106" s="19" t="s">
        <v>104</v>
      </c>
      <c r="C106" s="8">
        <v>133</v>
      </c>
      <c r="D106" s="8">
        <v>119</v>
      </c>
      <c r="E106" s="8">
        <f t="shared" si="34"/>
        <v>252</v>
      </c>
      <c r="F106" s="8">
        <f t="shared" si="33"/>
        <v>126</v>
      </c>
    </row>
    <row r="107" spans="1:7" x14ac:dyDescent="0.55000000000000004">
      <c r="A107" s="4">
        <f t="shared" si="35"/>
        <v>7</v>
      </c>
      <c r="B107" s="19" t="s">
        <v>105</v>
      </c>
      <c r="C107" s="8">
        <v>3</v>
      </c>
      <c r="D107" s="8">
        <v>10</v>
      </c>
      <c r="E107" s="8">
        <f t="shared" si="34"/>
        <v>13</v>
      </c>
      <c r="F107" s="8">
        <f t="shared" si="33"/>
        <v>6.5</v>
      </c>
    </row>
    <row r="108" spans="1:7" x14ac:dyDescent="0.55000000000000004">
      <c r="A108" s="4">
        <f t="shared" si="35"/>
        <v>8</v>
      </c>
      <c r="B108" s="19" t="s">
        <v>192</v>
      </c>
      <c r="C108" s="8">
        <v>0</v>
      </c>
      <c r="D108" s="8">
        <v>8</v>
      </c>
      <c r="E108" s="8">
        <f t="shared" si="34"/>
        <v>8</v>
      </c>
      <c r="F108" s="8">
        <f t="shared" si="33"/>
        <v>4</v>
      </c>
    </row>
    <row r="109" spans="1:7" x14ac:dyDescent="0.55000000000000004">
      <c r="A109" s="20" t="s">
        <v>139</v>
      </c>
      <c r="B109" s="24"/>
      <c r="C109" s="8"/>
      <c r="D109" s="8"/>
      <c r="E109" s="8"/>
      <c r="F109" s="8"/>
    </row>
    <row r="110" spans="1:7" x14ac:dyDescent="0.55000000000000004">
      <c r="A110" s="4">
        <v>1</v>
      </c>
      <c r="B110" s="19" t="s">
        <v>106</v>
      </c>
      <c r="C110" s="8">
        <v>44</v>
      </c>
      <c r="D110" s="8">
        <v>28</v>
      </c>
      <c r="E110" s="8">
        <f t="shared" ref="E110" si="36">+C110+D110</f>
        <v>72</v>
      </c>
      <c r="F110" s="8">
        <f t="shared" si="33"/>
        <v>36</v>
      </c>
      <c r="G110" s="61"/>
    </row>
    <row r="111" spans="1:7" x14ac:dyDescent="0.55000000000000004">
      <c r="A111" s="20" t="s">
        <v>191</v>
      </c>
      <c r="B111" s="24"/>
      <c r="C111" s="8"/>
      <c r="D111" s="8"/>
      <c r="E111" s="8"/>
      <c r="F111" s="8"/>
    </row>
    <row r="112" spans="1:7" x14ac:dyDescent="0.55000000000000004">
      <c r="A112" s="4">
        <v>1</v>
      </c>
      <c r="B112" s="19" t="s">
        <v>132</v>
      </c>
      <c r="C112" s="8">
        <v>36</v>
      </c>
      <c r="D112" s="8">
        <v>0</v>
      </c>
      <c r="E112" s="8">
        <f t="shared" ref="E112" si="37">+C112+D112</f>
        <v>36</v>
      </c>
      <c r="F112" s="8">
        <f t="shared" si="33"/>
        <v>18</v>
      </c>
      <c r="G112" s="61"/>
    </row>
    <row r="113" spans="1:7" x14ac:dyDescent="0.55000000000000004">
      <c r="A113" s="20" t="s">
        <v>193</v>
      </c>
      <c r="B113" s="24"/>
      <c r="C113" s="8"/>
      <c r="D113" s="8"/>
      <c r="E113" s="8"/>
      <c r="F113" s="8"/>
    </row>
    <row r="114" spans="1:7" x14ac:dyDescent="0.55000000000000004">
      <c r="A114" s="4">
        <v>1</v>
      </c>
      <c r="B114" s="19" t="s">
        <v>194</v>
      </c>
      <c r="C114" s="8"/>
      <c r="D114" s="8">
        <v>3</v>
      </c>
      <c r="E114" s="8">
        <f t="shared" ref="E114:E116" si="38">+C114+D114</f>
        <v>3</v>
      </c>
      <c r="F114" s="8">
        <f t="shared" si="33"/>
        <v>1.5</v>
      </c>
      <c r="G114" s="61"/>
    </row>
    <row r="115" spans="1:7" x14ac:dyDescent="0.55000000000000004">
      <c r="A115" s="4">
        <f>+A114+1</f>
        <v>2</v>
      </c>
      <c r="B115" s="19" t="s">
        <v>195</v>
      </c>
      <c r="C115" s="8"/>
      <c r="D115" s="8">
        <v>7</v>
      </c>
      <c r="E115" s="8">
        <f t="shared" si="38"/>
        <v>7</v>
      </c>
      <c r="F115" s="8">
        <f t="shared" si="33"/>
        <v>3.5</v>
      </c>
      <c r="G115" s="61"/>
    </row>
    <row r="116" spans="1:7" x14ac:dyDescent="0.55000000000000004">
      <c r="A116" s="4">
        <f>+A115+1</f>
        <v>3</v>
      </c>
      <c r="B116" s="19" t="s">
        <v>196</v>
      </c>
      <c r="C116" s="8"/>
      <c r="D116" s="8">
        <v>2</v>
      </c>
      <c r="E116" s="8">
        <f t="shared" si="38"/>
        <v>2</v>
      </c>
      <c r="F116" s="8">
        <f t="shared" si="33"/>
        <v>1</v>
      </c>
      <c r="G116" s="61"/>
    </row>
    <row r="117" spans="1:7" x14ac:dyDescent="0.55000000000000004">
      <c r="A117" s="3"/>
      <c r="B117" s="10" t="s">
        <v>5</v>
      </c>
      <c r="C117" s="11">
        <f>SUM(C61:C116)</f>
        <v>4570</v>
      </c>
      <c r="D117" s="11">
        <f t="shared" ref="D117:F117" si="39">SUM(D61:D116)</f>
        <v>4621</v>
      </c>
      <c r="E117" s="11">
        <f t="shared" si="39"/>
        <v>9191</v>
      </c>
      <c r="F117" s="11">
        <f t="shared" si="39"/>
        <v>4595.5</v>
      </c>
    </row>
    <row r="118" spans="1:7" x14ac:dyDescent="0.55000000000000004">
      <c r="A118" s="40" t="s">
        <v>8</v>
      </c>
      <c r="B118" s="15"/>
      <c r="C118" s="8"/>
      <c r="D118" s="8"/>
      <c r="E118" s="8"/>
      <c r="F118" s="8"/>
    </row>
    <row r="119" spans="1:7" x14ac:dyDescent="0.55000000000000004">
      <c r="A119" s="4">
        <v>1</v>
      </c>
      <c r="B119" s="19" t="s">
        <v>12</v>
      </c>
      <c r="C119" s="8">
        <v>175</v>
      </c>
      <c r="D119" s="8">
        <v>174</v>
      </c>
      <c r="E119" s="8">
        <f t="shared" ref="E119:E121" si="40">+C119+D119</f>
        <v>349</v>
      </c>
      <c r="F119" s="8">
        <f t="shared" ref="F119:F121" si="41">+E119/2</f>
        <v>174.5</v>
      </c>
    </row>
    <row r="120" spans="1:7" x14ac:dyDescent="0.55000000000000004">
      <c r="A120" s="4">
        <f>+A119+1</f>
        <v>2</v>
      </c>
      <c r="B120" s="19" t="s">
        <v>13</v>
      </c>
      <c r="C120" s="8">
        <v>183</v>
      </c>
      <c r="D120" s="8">
        <v>177</v>
      </c>
      <c r="E120" s="8">
        <f t="shared" si="40"/>
        <v>360</v>
      </c>
      <c r="F120" s="8">
        <f t="shared" si="41"/>
        <v>180</v>
      </c>
    </row>
    <row r="121" spans="1:7" x14ac:dyDescent="0.55000000000000004">
      <c r="A121" s="4">
        <f t="shared" ref="A121" si="42">+A120+1</f>
        <v>3</v>
      </c>
      <c r="B121" s="19" t="s">
        <v>14</v>
      </c>
      <c r="C121" s="8">
        <v>208</v>
      </c>
      <c r="D121" s="8">
        <v>173</v>
      </c>
      <c r="E121" s="8">
        <f t="shared" si="40"/>
        <v>381</v>
      </c>
      <c r="F121" s="8">
        <f t="shared" si="41"/>
        <v>190.5</v>
      </c>
    </row>
    <row r="122" spans="1:7" x14ac:dyDescent="0.55000000000000004">
      <c r="A122" s="3"/>
      <c r="B122" s="10" t="s">
        <v>5</v>
      </c>
      <c r="C122" s="11">
        <f>SUM(C119:C121)</f>
        <v>566</v>
      </c>
      <c r="D122" s="11">
        <f>SUM(D119:D121)</f>
        <v>524</v>
      </c>
      <c r="E122" s="11">
        <f t="shared" ref="E122:F122" si="43">SUM(E119:E121)</f>
        <v>1090</v>
      </c>
      <c r="F122" s="11">
        <f t="shared" si="43"/>
        <v>545</v>
      </c>
    </row>
    <row r="123" spans="1:7" x14ac:dyDescent="0.55000000000000004">
      <c r="A123" s="40" t="s">
        <v>108</v>
      </c>
      <c r="B123" s="15"/>
      <c r="C123" s="8"/>
      <c r="D123" s="8"/>
      <c r="E123" s="8"/>
      <c r="F123" s="8"/>
    </row>
    <row r="124" spans="1:7" x14ac:dyDescent="0.55000000000000004">
      <c r="A124" s="4">
        <v>1</v>
      </c>
      <c r="B124" s="32" t="s">
        <v>109</v>
      </c>
      <c r="C124" s="8">
        <v>65</v>
      </c>
      <c r="D124" s="8">
        <v>65</v>
      </c>
      <c r="E124" s="8">
        <f t="shared" ref="E124:E136" si="44">+C124+D124</f>
        <v>130</v>
      </c>
      <c r="F124" s="8">
        <f t="shared" ref="F124:F141" si="45">+E124/2</f>
        <v>65</v>
      </c>
    </row>
    <row r="125" spans="1:7" x14ac:dyDescent="0.55000000000000004">
      <c r="A125" s="4">
        <f>+A124+1</f>
        <v>2</v>
      </c>
      <c r="B125" s="32" t="s">
        <v>110</v>
      </c>
      <c r="C125" s="8">
        <v>103</v>
      </c>
      <c r="D125" s="8">
        <v>90</v>
      </c>
      <c r="E125" s="8">
        <f t="shared" si="44"/>
        <v>193</v>
      </c>
      <c r="F125" s="8">
        <f t="shared" si="45"/>
        <v>96.5</v>
      </c>
    </row>
    <row r="126" spans="1:7" x14ac:dyDescent="0.55000000000000004">
      <c r="A126" s="4">
        <f t="shared" ref="A126:A136" si="46">+A125+1</f>
        <v>3</v>
      </c>
      <c r="B126" s="32" t="s">
        <v>111</v>
      </c>
      <c r="C126" s="8">
        <v>121</v>
      </c>
      <c r="D126" s="8">
        <v>131</v>
      </c>
      <c r="E126" s="8">
        <f t="shared" si="44"/>
        <v>252</v>
      </c>
      <c r="F126" s="8">
        <f t="shared" si="45"/>
        <v>126</v>
      </c>
    </row>
    <row r="127" spans="1:7" x14ac:dyDescent="0.55000000000000004">
      <c r="A127" s="4">
        <f t="shared" si="46"/>
        <v>4</v>
      </c>
      <c r="B127" s="32" t="s">
        <v>112</v>
      </c>
      <c r="C127" s="8">
        <v>95</v>
      </c>
      <c r="D127" s="8">
        <v>111</v>
      </c>
      <c r="E127" s="8">
        <f t="shared" si="44"/>
        <v>206</v>
      </c>
      <c r="F127" s="8">
        <f t="shared" si="45"/>
        <v>103</v>
      </c>
    </row>
    <row r="128" spans="1:7" x14ac:dyDescent="0.55000000000000004">
      <c r="A128" s="4">
        <f t="shared" si="46"/>
        <v>5</v>
      </c>
      <c r="B128" s="32" t="s">
        <v>113</v>
      </c>
      <c r="C128" s="8">
        <v>76</v>
      </c>
      <c r="D128" s="8">
        <v>93</v>
      </c>
      <c r="E128" s="8">
        <f t="shared" si="44"/>
        <v>169</v>
      </c>
      <c r="F128" s="8">
        <f t="shared" si="45"/>
        <v>84.5</v>
      </c>
    </row>
    <row r="129" spans="1:6" x14ac:dyDescent="0.55000000000000004">
      <c r="A129" s="4">
        <f t="shared" si="46"/>
        <v>6</v>
      </c>
      <c r="B129" s="32" t="s">
        <v>114</v>
      </c>
      <c r="C129" s="8">
        <v>97</v>
      </c>
      <c r="D129" s="8">
        <v>98</v>
      </c>
      <c r="E129" s="8">
        <f t="shared" si="44"/>
        <v>195</v>
      </c>
      <c r="F129" s="8">
        <f t="shared" si="45"/>
        <v>97.5</v>
      </c>
    </row>
    <row r="130" spans="1:6" x14ac:dyDescent="0.55000000000000004">
      <c r="A130" s="4">
        <f t="shared" si="46"/>
        <v>7</v>
      </c>
      <c r="B130" s="32" t="s">
        <v>115</v>
      </c>
      <c r="C130" s="8">
        <v>108</v>
      </c>
      <c r="D130" s="8">
        <v>112</v>
      </c>
      <c r="E130" s="8">
        <f t="shared" si="44"/>
        <v>220</v>
      </c>
      <c r="F130" s="8">
        <f t="shared" si="45"/>
        <v>110</v>
      </c>
    </row>
    <row r="131" spans="1:6" x14ac:dyDescent="0.55000000000000004">
      <c r="A131" s="4">
        <f t="shared" si="46"/>
        <v>8</v>
      </c>
      <c r="B131" s="32" t="s">
        <v>116</v>
      </c>
      <c r="C131" s="8">
        <v>77</v>
      </c>
      <c r="D131" s="8">
        <v>80</v>
      </c>
      <c r="E131" s="8">
        <f t="shared" si="44"/>
        <v>157</v>
      </c>
      <c r="F131" s="8">
        <f t="shared" si="45"/>
        <v>78.5</v>
      </c>
    </row>
    <row r="132" spans="1:6" x14ac:dyDescent="0.55000000000000004">
      <c r="A132" s="4">
        <f t="shared" si="46"/>
        <v>9</v>
      </c>
      <c r="B132" s="32" t="s">
        <v>117</v>
      </c>
      <c r="C132" s="8">
        <v>62</v>
      </c>
      <c r="D132" s="8">
        <v>58</v>
      </c>
      <c r="E132" s="8">
        <f t="shared" si="44"/>
        <v>120</v>
      </c>
      <c r="F132" s="8">
        <f t="shared" si="45"/>
        <v>60</v>
      </c>
    </row>
    <row r="133" spans="1:6" x14ac:dyDescent="0.55000000000000004">
      <c r="A133" s="4">
        <f t="shared" si="46"/>
        <v>10</v>
      </c>
      <c r="B133" s="32" t="s">
        <v>118</v>
      </c>
      <c r="C133" s="8">
        <v>93</v>
      </c>
      <c r="D133" s="8">
        <v>93</v>
      </c>
      <c r="E133" s="8">
        <f t="shared" si="44"/>
        <v>186</v>
      </c>
      <c r="F133" s="8">
        <f t="shared" si="45"/>
        <v>93</v>
      </c>
    </row>
    <row r="134" spans="1:6" x14ac:dyDescent="0.55000000000000004">
      <c r="A134" s="4">
        <f t="shared" si="46"/>
        <v>11</v>
      </c>
      <c r="B134" s="32" t="s">
        <v>119</v>
      </c>
      <c r="C134" s="8">
        <v>127</v>
      </c>
      <c r="D134" s="8">
        <v>133</v>
      </c>
      <c r="E134" s="8">
        <f t="shared" si="44"/>
        <v>260</v>
      </c>
      <c r="F134" s="8">
        <f t="shared" si="45"/>
        <v>130</v>
      </c>
    </row>
    <row r="135" spans="1:6" x14ac:dyDescent="0.55000000000000004">
      <c r="A135" s="4">
        <f t="shared" si="46"/>
        <v>12</v>
      </c>
      <c r="B135" s="32" t="s">
        <v>120</v>
      </c>
      <c r="C135" s="8">
        <v>111</v>
      </c>
      <c r="D135" s="8">
        <v>106</v>
      </c>
      <c r="E135" s="8">
        <f t="shared" si="44"/>
        <v>217</v>
      </c>
      <c r="F135" s="8">
        <f t="shared" si="45"/>
        <v>108.5</v>
      </c>
    </row>
    <row r="136" spans="1:6" x14ac:dyDescent="0.55000000000000004">
      <c r="A136" s="4">
        <f t="shared" si="46"/>
        <v>13</v>
      </c>
      <c r="B136" s="32" t="s">
        <v>121</v>
      </c>
      <c r="C136" s="8">
        <v>134</v>
      </c>
      <c r="D136" s="8">
        <v>145</v>
      </c>
      <c r="E136" s="8">
        <f t="shared" si="44"/>
        <v>279</v>
      </c>
      <c r="F136" s="8">
        <f t="shared" si="45"/>
        <v>139.5</v>
      </c>
    </row>
    <row r="137" spans="1:6" x14ac:dyDescent="0.55000000000000004">
      <c r="A137" s="33" t="s">
        <v>122</v>
      </c>
      <c r="B137" s="34"/>
      <c r="C137" s="8"/>
      <c r="D137" s="8"/>
      <c r="E137" s="8"/>
      <c r="F137" s="8"/>
    </row>
    <row r="138" spans="1:6" x14ac:dyDescent="0.55000000000000004">
      <c r="A138" s="4">
        <v>1</v>
      </c>
      <c r="B138" s="32" t="s">
        <v>123</v>
      </c>
      <c r="C138" s="8">
        <v>67</v>
      </c>
      <c r="D138" s="8">
        <v>79</v>
      </c>
      <c r="E138" s="8">
        <f t="shared" ref="E138:E141" si="47">+C138+D138</f>
        <v>146</v>
      </c>
      <c r="F138" s="8">
        <f t="shared" si="45"/>
        <v>73</v>
      </c>
    </row>
    <row r="139" spans="1:6" x14ac:dyDescent="0.55000000000000004">
      <c r="A139" s="4">
        <v>2</v>
      </c>
      <c r="B139" s="32" t="s">
        <v>124</v>
      </c>
      <c r="C139" s="8">
        <v>81</v>
      </c>
      <c r="D139" s="8">
        <v>94</v>
      </c>
      <c r="E139" s="8">
        <f t="shared" si="47"/>
        <v>175</v>
      </c>
      <c r="F139" s="8">
        <f t="shared" si="45"/>
        <v>87.5</v>
      </c>
    </row>
    <row r="140" spans="1:6" x14ac:dyDescent="0.55000000000000004">
      <c r="A140" s="4">
        <v>3</v>
      </c>
      <c r="B140" s="32" t="s">
        <v>125</v>
      </c>
      <c r="C140" s="8">
        <v>0</v>
      </c>
      <c r="D140" s="8"/>
      <c r="E140" s="8">
        <f t="shared" si="47"/>
        <v>0</v>
      </c>
      <c r="F140" s="8">
        <f t="shared" si="45"/>
        <v>0</v>
      </c>
    </row>
    <row r="141" spans="1:6" x14ac:dyDescent="0.55000000000000004">
      <c r="A141" s="4">
        <v>4</v>
      </c>
      <c r="B141" s="32" t="s">
        <v>126</v>
      </c>
      <c r="C141" s="8">
        <v>60</v>
      </c>
      <c r="D141" s="8">
        <v>53</v>
      </c>
      <c r="E141" s="8">
        <f t="shared" si="47"/>
        <v>113</v>
      </c>
      <c r="F141" s="8">
        <f t="shared" si="45"/>
        <v>56.5</v>
      </c>
    </row>
    <row r="142" spans="1:6" x14ac:dyDescent="0.55000000000000004">
      <c r="A142" s="3"/>
      <c r="B142" s="10" t="s">
        <v>5</v>
      </c>
      <c r="C142" s="11">
        <f>SUM(C124:C141)</f>
        <v>1477</v>
      </c>
      <c r="D142" s="11">
        <f>SUM(D124:D141)</f>
        <v>1541</v>
      </c>
      <c r="E142" s="11">
        <f>SUM(E124:E141)</f>
        <v>3018</v>
      </c>
      <c r="F142" s="11">
        <f>SUM(F124:F141)</f>
        <v>1509</v>
      </c>
    </row>
    <row r="143" spans="1:6" x14ac:dyDescent="0.55000000000000004">
      <c r="A143" s="80" t="s">
        <v>158</v>
      </c>
      <c r="B143" s="81"/>
      <c r="C143" s="8"/>
      <c r="D143" s="8"/>
      <c r="E143" s="8"/>
      <c r="F143" s="8"/>
    </row>
    <row r="144" spans="1:6" s="1" customFormat="1" x14ac:dyDescent="0.55000000000000004">
      <c r="A144" s="4">
        <v>1</v>
      </c>
      <c r="B144" s="24" t="s">
        <v>201</v>
      </c>
      <c r="C144" s="28">
        <v>0</v>
      </c>
      <c r="D144" s="28">
        <v>32</v>
      </c>
      <c r="E144" s="8">
        <f t="shared" ref="E144" si="48">+C144+D144</f>
        <v>32</v>
      </c>
      <c r="F144" s="8">
        <f t="shared" ref="F144" si="49">+E144/2</f>
        <v>16</v>
      </c>
    </row>
    <row r="145" spans="1:6" x14ac:dyDescent="0.55000000000000004">
      <c r="A145" s="3"/>
      <c r="B145" s="10" t="s">
        <v>5</v>
      </c>
      <c r="C145" s="11">
        <f>SUM(C127:C144)</f>
        <v>2665</v>
      </c>
      <c r="D145" s="11">
        <f>SUM(D127:D144)</f>
        <v>2828</v>
      </c>
      <c r="E145" s="11">
        <f>SUM(E127:E144)</f>
        <v>5493</v>
      </c>
      <c r="F145" s="11">
        <f>SUM(F127:F144)</f>
        <v>2746.5</v>
      </c>
    </row>
    <row r="146" spans="1:6" x14ac:dyDescent="0.55000000000000004">
      <c r="A146" s="80" t="s">
        <v>15</v>
      </c>
      <c r="B146" s="81"/>
      <c r="C146" s="8"/>
      <c r="D146" s="8"/>
      <c r="E146" s="8"/>
      <c r="F146" s="8"/>
    </row>
    <row r="147" spans="1:6" ht="24" customHeight="1" x14ac:dyDescent="0.55000000000000004">
      <c r="A147" s="30" t="s">
        <v>127</v>
      </c>
      <c r="B147" s="31"/>
      <c r="C147" s="8"/>
      <c r="D147" s="8"/>
      <c r="E147" s="8"/>
      <c r="F147" s="8"/>
    </row>
    <row r="148" spans="1:6" s="1" customFormat="1" x14ac:dyDescent="0.55000000000000004">
      <c r="A148" s="4">
        <v>1</v>
      </c>
      <c r="B148" s="24" t="s">
        <v>16</v>
      </c>
      <c r="C148" s="28">
        <v>0</v>
      </c>
      <c r="D148" s="28">
        <v>0</v>
      </c>
      <c r="E148" s="8">
        <f t="shared" ref="E148:E149" si="50">+C148+D148</f>
        <v>0</v>
      </c>
      <c r="F148" s="8">
        <f t="shared" ref="F148:F149" si="51">+E148/2</f>
        <v>0</v>
      </c>
    </row>
    <row r="149" spans="1:6" x14ac:dyDescent="0.55000000000000004">
      <c r="A149" s="4">
        <f>+A148+1</f>
        <v>2</v>
      </c>
      <c r="B149" s="19" t="s">
        <v>17</v>
      </c>
      <c r="C149" s="8">
        <v>8</v>
      </c>
      <c r="D149" s="8">
        <v>6</v>
      </c>
      <c r="E149" s="8">
        <f t="shared" si="50"/>
        <v>14</v>
      </c>
      <c r="F149" s="8">
        <f t="shared" si="51"/>
        <v>7</v>
      </c>
    </row>
    <row r="150" spans="1:6" x14ac:dyDescent="0.55000000000000004">
      <c r="A150" s="30" t="s">
        <v>128</v>
      </c>
      <c r="B150" s="31"/>
      <c r="C150" s="8"/>
      <c r="D150" s="8"/>
      <c r="E150" s="8"/>
      <c r="F150" s="8"/>
    </row>
    <row r="151" spans="1:6" x14ac:dyDescent="0.55000000000000004">
      <c r="A151" s="4">
        <v>1</v>
      </c>
      <c r="B151" s="24" t="s">
        <v>18</v>
      </c>
      <c r="C151" s="8">
        <v>6</v>
      </c>
      <c r="D151" s="8">
        <v>0</v>
      </c>
      <c r="E151" s="8">
        <f t="shared" ref="E151:E152" si="52">+C151+D151</f>
        <v>6</v>
      </c>
      <c r="F151" s="8">
        <f t="shared" ref="F151:F152" si="53">+E151/2</f>
        <v>3</v>
      </c>
    </row>
    <row r="152" spans="1:6" x14ac:dyDescent="0.55000000000000004">
      <c r="A152" s="4">
        <f>+A151+1</f>
        <v>2</v>
      </c>
      <c r="B152" s="19" t="s">
        <v>19</v>
      </c>
      <c r="C152" s="8">
        <v>30</v>
      </c>
      <c r="D152" s="8">
        <v>37</v>
      </c>
      <c r="E152" s="8">
        <f t="shared" si="52"/>
        <v>67</v>
      </c>
      <c r="F152" s="8">
        <f t="shared" si="53"/>
        <v>33.5</v>
      </c>
    </row>
    <row r="153" spans="1:6" x14ac:dyDescent="0.55000000000000004">
      <c r="A153" s="3"/>
      <c r="B153" s="10" t="s">
        <v>5</v>
      </c>
      <c r="C153" s="11">
        <f>SUM(C148:C152)</f>
        <v>44</v>
      </c>
      <c r="D153" s="11">
        <f t="shared" ref="D153:F153" si="54">SUM(D148:D152)</f>
        <v>43</v>
      </c>
      <c r="E153" s="11">
        <f t="shared" si="54"/>
        <v>87</v>
      </c>
      <c r="F153" s="11">
        <f t="shared" si="54"/>
        <v>43.5</v>
      </c>
    </row>
    <row r="154" spans="1:6" x14ac:dyDescent="0.55000000000000004">
      <c r="A154" s="40" t="s">
        <v>20</v>
      </c>
      <c r="B154" s="15"/>
      <c r="C154" s="8"/>
      <c r="D154" s="8"/>
      <c r="E154" s="8"/>
      <c r="F154" s="8"/>
    </row>
    <row r="155" spans="1:6" s="36" customFormat="1" x14ac:dyDescent="0.55000000000000004">
      <c r="A155" s="30" t="s">
        <v>131</v>
      </c>
      <c r="B155" s="32"/>
      <c r="C155" s="28"/>
      <c r="D155" s="28"/>
      <c r="E155" s="28"/>
      <c r="F155" s="28"/>
    </row>
    <row r="156" spans="1:6" s="36" customFormat="1" x14ac:dyDescent="0.55000000000000004">
      <c r="A156" s="38">
        <v>1</v>
      </c>
      <c r="B156" s="37" t="s">
        <v>132</v>
      </c>
      <c r="C156" s="28">
        <v>54</v>
      </c>
      <c r="D156" s="28">
        <v>74</v>
      </c>
      <c r="E156" s="8">
        <f t="shared" ref="E156" si="55">+C156+D156</f>
        <v>128</v>
      </c>
      <c r="F156" s="8">
        <f t="shared" ref="F156:F167" si="56">+E156/2</f>
        <v>64</v>
      </c>
    </row>
    <row r="157" spans="1:6" x14ac:dyDescent="0.55000000000000004">
      <c r="A157" s="30" t="s">
        <v>133</v>
      </c>
      <c r="B157" s="31"/>
      <c r="C157" s="8"/>
      <c r="D157" s="8"/>
      <c r="E157" s="8"/>
      <c r="F157" s="8"/>
    </row>
    <row r="158" spans="1:6" x14ac:dyDescent="0.55000000000000004">
      <c r="A158" s="4">
        <v>1</v>
      </c>
      <c r="B158" s="27" t="s">
        <v>21</v>
      </c>
      <c r="C158" s="8">
        <v>0</v>
      </c>
      <c r="D158" s="8"/>
      <c r="E158" s="8">
        <f t="shared" ref="E158:E159" si="57">+C158+D158</f>
        <v>0</v>
      </c>
      <c r="F158" s="8">
        <f t="shared" si="56"/>
        <v>0</v>
      </c>
    </row>
    <row r="159" spans="1:6" x14ac:dyDescent="0.55000000000000004">
      <c r="A159" s="4">
        <v>2</v>
      </c>
      <c r="B159" s="41" t="s">
        <v>137</v>
      </c>
      <c r="C159" s="8">
        <v>29</v>
      </c>
      <c r="D159" s="8">
        <v>52</v>
      </c>
      <c r="E159" s="8">
        <f t="shared" si="57"/>
        <v>81</v>
      </c>
      <c r="F159" s="8">
        <f t="shared" si="56"/>
        <v>40.5</v>
      </c>
    </row>
    <row r="160" spans="1:6" x14ac:dyDescent="0.55000000000000004">
      <c r="A160" s="30" t="s">
        <v>134</v>
      </c>
      <c r="B160" s="31"/>
      <c r="C160" s="8"/>
      <c r="D160" s="8"/>
      <c r="E160" s="8"/>
      <c r="F160" s="8"/>
    </row>
    <row r="161" spans="1:7" x14ac:dyDescent="0.55000000000000004">
      <c r="A161" s="4">
        <v>1</v>
      </c>
      <c r="B161" s="18" t="s">
        <v>22</v>
      </c>
      <c r="C161" s="8"/>
      <c r="D161" s="8"/>
      <c r="E161" s="8">
        <f t="shared" ref="E161:E163" si="58">+C161+D161</f>
        <v>0</v>
      </c>
      <c r="F161" s="8">
        <f t="shared" si="56"/>
        <v>0</v>
      </c>
    </row>
    <row r="162" spans="1:7" ht="24" customHeight="1" x14ac:dyDescent="0.55000000000000004">
      <c r="A162" s="35">
        <v>2</v>
      </c>
      <c r="B162" s="18" t="s">
        <v>23</v>
      </c>
      <c r="C162" s="8">
        <v>21</v>
      </c>
      <c r="D162" s="8">
        <v>30</v>
      </c>
      <c r="E162" s="8">
        <f t="shared" si="58"/>
        <v>51</v>
      </c>
      <c r="F162" s="8">
        <f t="shared" si="56"/>
        <v>25.5</v>
      </c>
    </row>
    <row r="163" spans="1:7" ht="24" customHeight="1" x14ac:dyDescent="0.55000000000000004">
      <c r="A163" s="35">
        <v>4</v>
      </c>
      <c r="B163" s="41" t="s">
        <v>137</v>
      </c>
      <c r="C163" s="8">
        <v>24</v>
      </c>
      <c r="D163" s="8">
        <v>23</v>
      </c>
      <c r="E163" s="8">
        <f t="shared" si="58"/>
        <v>47</v>
      </c>
      <c r="F163" s="8">
        <f t="shared" si="56"/>
        <v>23.5</v>
      </c>
      <c r="G163" s="61"/>
    </row>
    <row r="164" spans="1:7" s="36" customFormat="1" x14ac:dyDescent="0.55000000000000004">
      <c r="A164" s="30" t="s">
        <v>135</v>
      </c>
      <c r="B164" s="32"/>
      <c r="C164" s="28"/>
      <c r="D164" s="28"/>
      <c r="E164" s="28"/>
      <c r="F164" s="28"/>
    </row>
    <row r="165" spans="1:7" s="36" customFormat="1" x14ac:dyDescent="0.55000000000000004">
      <c r="A165" s="38">
        <v>1</v>
      </c>
      <c r="B165" s="37" t="s">
        <v>132</v>
      </c>
      <c r="C165" s="28">
        <v>46</v>
      </c>
      <c r="D165" s="28">
        <v>98</v>
      </c>
      <c r="E165" s="8">
        <f t="shared" ref="E165" si="59">+C165+D165</f>
        <v>144</v>
      </c>
      <c r="F165" s="8">
        <f t="shared" si="56"/>
        <v>72</v>
      </c>
    </row>
    <row r="166" spans="1:7" x14ac:dyDescent="0.55000000000000004">
      <c r="A166" s="30" t="s">
        <v>136</v>
      </c>
      <c r="B166" s="31"/>
      <c r="C166" s="8"/>
      <c r="D166" s="8"/>
      <c r="E166" s="8"/>
      <c r="F166" s="8"/>
    </row>
    <row r="167" spans="1:7" x14ac:dyDescent="0.55000000000000004">
      <c r="A167" s="4">
        <v>1</v>
      </c>
      <c r="B167" s="41" t="s">
        <v>137</v>
      </c>
      <c r="C167" s="8">
        <v>39</v>
      </c>
      <c r="D167" s="8">
        <v>53</v>
      </c>
      <c r="E167" s="8">
        <f t="shared" ref="E167" si="60">+C167+D167</f>
        <v>92</v>
      </c>
      <c r="F167" s="8">
        <f t="shared" si="56"/>
        <v>46</v>
      </c>
    </row>
    <row r="168" spans="1:7" x14ac:dyDescent="0.55000000000000004">
      <c r="A168" s="70"/>
      <c r="B168" s="71" t="s">
        <v>5</v>
      </c>
      <c r="C168" s="72">
        <f>SUM(C156:C167)</f>
        <v>213</v>
      </c>
      <c r="D168" s="72">
        <f>SUM(D156:D167)</f>
        <v>330</v>
      </c>
      <c r="E168" s="72">
        <f>SUM(E156:E167)</f>
        <v>543</v>
      </c>
      <c r="F168" s="72">
        <f>SUM(F156:F167)</f>
        <v>271.5</v>
      </c>
    </row>
    <row r="169" spans="1:7" ht="24.75" thickBot="1" x14ac:dyDescent="0.6">
      <c r="A169" s="67"/>
      <c r="B169" s="68" t="s">
        <v>24</v>
      </c>
      <c r="C169" s="69">
        <f>+C168+C153+C142+C122+C117+C57+C53+C40+C29+C144</f>
        <v>11012</v>
      </c>
      <c r="D169" s="69">
        <f>+D168+D153+D142+D122+D117+D57+D53+D40+D29+D144</f>
        <v>11639</v>
      </c>
      <c r="E169" s="69">
        <f>+E168+E153+E142+E122+E117+E57+E53+E40+E29+E144</f>
        <v>22651</v>
      </c>
      <c r="F169" s="69">
        <f>+F168+F153+F142+F122+F117+F57+F53+F40+F29+F144</f>
        <v>11325.5</v>
      </c>
    </row>
    <row r="170" spans="1:7" ht="24.75" hidden="1" thickTop="1" x14ac:dyDescent="0.55000000000000004">
      <c r="C170" s="9">
        <v>5008</v>
      </c>
      <c r="D170" s="9">
        <v>4745</v>
      </c>
    </row>
    <row r="171" spans="1:7" ht="24.75" hidden="1" thickTop="1" x14ac:dyDescent="0.55000000000000004">
      <c r="C171" s="9">
        <v>3364</v>
      </c>
      <c r="D171" s="9">
        <v>3021</v>
      </c>
    </row>
    <row r="172" spans="1:7" ht="24.75" hidden="1" thickTop="1" x14ac:dyDescent="0.55000000000000004">
      <c r="C172" s="39">
        <v>2597</v>
      </c>
      <c r="D172" s="9">
        <v>2530</v>
      </c>
    </row>
    <row r="173" spans="1:7" ht="24.75" hidden="1" thickTop="1" x14ac:dyDescent="0.55000000000000004">
      <c r="C173" s="42">
        <v>1646</v>
      </c>
      <c r="D173" s="43">
        <v>1511</v>
      </c>
    </row>
    <row r="174" spans="1:7" ht="24.75" hidden="1" thickTop="1" x14ac:dyDescent="0.55000000000000004">
      <c r="C174" s="9">
        <f>SUM(C170:C173)</f>
        <v>12615</v>
      </c>
      <c r="D174" s="9">
        <f>SUM(D170:D173)</f>
        <v>11807</v>
      </c>
    </row>
    <row r="175" spans="1:7" ht="25.5" hidden="1" thickTop="1" thickBot="1" x14ac:dyDescent="0.6">
      <c r="C175" s="44">
        <f>+C169-C174</f>
        <v>-1603</v>
      </c>
      <c r="D175" s="44">
        <f>+D169-D174</f>
        <v>-168</v>
      </c>
    </row>
    <row r="176" spans="1:7" ht="24.75" hidden="1" thickTop="1" x14ac:dyDescent="0.55000000000000004"/>
    <row r="177" ht="24.75" hidden="1" thickTop="1" x14ac:dyDescent="0.55000000000000004"/>
    <row r="178" ht="24.75" hidden="1" thickTop="1" x14ac:dyDescent="0.55000000000000004"/>
    <row r="179" ht="24.75" thickTop="1" x14ac:dyDescent="0.55000000000000004"/>
  </sheetData>
  <mergeCells count="8">
    <mergeCell ref="A146:B146"/>
    <mergeCell ref="A1:F1"/>
    <mergeCell ref="A2:F2"/>
    <mergeCell ref="A4:A5"/>
    <mergeCell ref="B4:B5"/>
    <mergeCell ref="C4:E4"/>
    <mergeCell ref="A54:B54"/>
    <mergeCell ref="A143:B143"/>
  </mergeCells>
  <pageMargins left="0.47244094488188981" right="0.19685039370078741" top="0.39" bottom="0.27559055118110237" header="0.17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GridLines="0" topLeftCell="A22" workbookViewId="0">
      <selection activeCell="E61" sqref="E61"/>
    </sheetView>
  </sheetViews>
  <sheetFormatPr defaultRowHeight="24" x14ac:dyDescent="0.55000000000000004"/>
  <cols>
    <col min="1" max="1" width="42.25" style="57" customWidth="1"/>
    <col min="2" max="2" width="14.75" style="58" customWidth="1"/>
    <col min="3" max="3" width="14.75" style="78" customWidth="1"/>
    <col min="4" max="4" width="14.75" style="58" customWidth="1"/>
    <col min="5" max="16384" width="9" style="5"/>
  </cols>
  <sheetData>
    <row r="1" spans="1:4" x14ac:dyDescent="0.55000000000000004">
      <c r="A1" s="82" t="s">
        <v>199</v>
      </c>
      <c r="B1" s="82"/>
      <c r="C1" s="82"/>
      <c r="D1" s="82"/>
    </row>
    <row r="2" spans="1:4" x14ac:dyDescent="0.55000000000000004">
      <c r="A2" s="5"/>
      <c r="B2" s="45"/>
      <c r="C2" s="39"/>
      <c r="D2" s="45"/>
    </row>
    <row r="3" spans="1:4" s="1" customFormat="1" x14ac:dyDescent="0.55000000000000004">
      <c r="A3" s="88" t="s">
        <v>140</v>
      </c>
      <c r="B3" s="90" t="s">
        <v>141</v>
      </c>
      <c r="C3" s="91"/>
      <c r="D3" s="92" t="s">
        <v>5</v>
      </c>
    </row>
    <row r="4" spans="1:4" s="1" customFormat="1" x14ac:dyDescent="0.55000000000000004">
      <c r="A4" s="89"/>
      <c r="B4" s="46" t="s">
        <v>142</v>
      </c>
      <c r="C4" s="73" t="s">
        <v>143</v>
      </c>
      <c r="D4" s="93"/>
    </row>
    <row r="5" spans="1:4" s="1" customFormat="1" x14ac:dyDescent="0.55000000000000004">
      <c r="A5" s="47" t="s">
        <v>6</v>
      </c>
      <c r="B5" s="48"/>
      <c r="C5" s="74"/>
      <c r="D5" s="48"/>
    </row>
    <row r="6" spans="1:4" x14ac:dyDescent="0.55000000000000004">
      <c r="A6" s="49" t="s">
        <v>144</v>
      </c>
      <c r="B6" s="50">
        <f>17+20+5</f>
        <v>42</v>
      </c>
      <c r="C6" s="75">
        <f>5+1+3</f>
        <v>9</v>
      </c>
      <c r="D6" s="50">
        <f>SUM(B6:C6)</f>
        <v>51</v>
      </c>
    </row>
    <row r="7" spans="1:4" x14ac:dyDescent="0.55000000000000004">
      <c r="A7" s="49" t="s">
        <v>145</v>
      </c>
      <c r="B7" s="50">
        <f>27+19+1+1</f>
        <v>48</v>
      </c>
      <c r="C7" s="75">
        <f>1+9+1+3</f>
        <v>14</v>
      </c>
      <c r="D7" s="50">
        <f t="shared" ref="D7:D9" si="0">SUM(B7:C7)</f>
        <v>62</v>
      </c>
    </row>
    <row r="8" spans="1:4" x14ac:dyDescent="0.55000000000000004">
      <c r="A8" s="49" t="s">
        <v>146</v>
      </c>
      <c r="B8" s="50"/>
      <c r="C8" s="75"/>
      <c r="D8" s="50">
        <f t="shared" si="0"/>
        <v>0</v>
      </c>
    </row>
    <row r="9" spans="1:4" x14ac:dyDescent="0.55000000000000004">
      <c r="A9" s="49" t="s">
        <v>147</v>
      </c>
      <c r="B9" s="50">
        <f>13+15+1</f>
        <v>29</v>
      </c>
      <c r="C9" s="75">
        <f>4+4+3</f>
        <v>11</v>
      </c>
      <c r="D9" s="50">
        <f t="shared" si="0"/>
        <v>40</v>
      </c>
    </row>
    <row r="10" spans="1:4" x14ac:dyDescent="0.55000000000000004">
      <c r="A10" s="51" t="s">
        <v>5</v>
      </c>
      <c r="B10" s="52">
        <f>SUM(B6:B9)</f>
        <v>119</v>
      </c>
      <c r="C10" s="76">
        <f t="shared" ref="C10:D10" si="1">SUM(C6:C9)</f>
        <v>34</v>
      </c>
      <c r="D10" s="52">
        <f t="shared" si="1"/>
        <v>153</v>
      </c>
    </row>
    <row r="11" spans="1:4" s="1" customFormat="1" x14ac:dyDescent="0.55000000000000004">
      <c r="A11" s="47" t="s">
        <v>148</v>
      </c>
      <c r="B11" s="48"/>
      <c r="C11" s="74"/>
      <c r="D11" s="48"/>
    </row>
    <row r="12" spans="1:4" x14ac:dyDescent="0.55000000000000004">
      <c r="A12" s="49" t="s">
        <v>144</v>
      </c>
      <c r="B12" s="50">
        <f>20+69+4</f>
        <v>93</v>
      </c>
      <c r="C12" s="75">
        <f>1+8+10</f>
        <v>19</v>
      </c>
      <c r="D12" s="50">
        <f t="shared" ref="D12:D15" si="2">SUM(B12:C12)</f>
        <v>112</v>
      </c>
    </row>
    <row r="13" spans="1:4" x14ac:dyDescent="0.55000000000000004">
      <c r="A13" s="49" t="s">
        <v>145</v>
      </c>
      <c r="B13" s="50"/>
      <c r="C13" s="75"/>
      <c r="D13" s="50">
        <f t="shared" si="2"/>
        <v>0</v>
      </c>
    </row>
    <row r="14" spans="1:4" x14ac:dyDescent="0.55000000000000004">
      <c r="A14" s="49" t="s">
        <v>146</v>
      </c>
      <c r="B14" s="50"/>
      <c r="C14" s="75"/>
      <c r="D14" s="50">
        <f t="shared" si="2"/>
        <v>0</v>
      </c>
    </row>
    <row r="15" spans="1:4" x14ac:dyDescent="0.55000000000000004">
      <c r="A15" s="49" t="s">
        <v>147</v>
      </c>
      <c r="B15" s="50">
        <f>7+3+1</f>
        <v>11</v>
      </c>
      <c r="C15" s="75">
        <f>1+2</f>
        <v>3</v>
      </c>
      <c r="D15" s="50">
        <f t="shared" si="2"/>
        <v>14</v>
      </c>
    </row>
    <row r="16" spans="1:4" x14ac:dyDescent="0.55000000000000004">
      <c r="A16" s="51" t="s">
        <v>5</v>
      </c>
      <c r="B16" s="52">
        <f>SUM(B12:B15)</f>
        <v>104</v>
      </c>
      <c r="C16" s="76">
        <f t="shared" ref="C16:D16" si="3">SUM(C12:C15)</f>
        <v>22</v>
      </c>
      <c r="D16" s="52">
        <f t="shared" si="3"/>
        <v>126</v>
      </c>
    </row>
    <row r="17" spans="1:4" s="1" customFormat="1" x14ac:dyDescent="0.55000000000000004">
      <c r="A17" s="53" t="s">
        <v>7</v>
      </c>
      <c r="B17" s="52">
        <f>22+40</f>
        <v>62</v>
      </c>
      <c r="C17" s="76">
        <f>7+4+3</f>
        <v>14</v>
      </c>
      <c r="D17" s="52">
        <f>SUM(B17:C17)</f>
        <v>76</v>
      </c>
    </row>
    <row r="18" spans="1:4" s="1" customFormat="1" x14ac:dyDescent="0.55000000000000004">
      <c r="A18" s="47" t="s">
        <v>8</v>
      </c>
      <c r="B18" s="48"/>
      <c r="C18" s="74"/>
      <c r="D18" s="48"/>
    </row>
    <row r="19" spans="1:4" x14ac:dyDescent="0.55000000000000004">
      <c r="A19" s="49" t="s">
        <v>144</v>
      </c>
      <c r="B19" s="50">
        <f>10+29</f>
        <v>39</v>
      </c>
      <c r="C19" s="75">
        <f>2+2</f>
        <v>4</v>
      </c>
      <c r="D19" s="50">
        <f t="shared" ref="D19:D22" si="4">SUM(B19:C19)</f>
        <v>43</v>
      </c>
    </row>
    <row r="20" spans="1:4" x14ac:dyDescent="0.55000000000000004">
      <c r="A20" s="49" t="s">
        <v>145</v>
      </c>
      <c r="B20" s="50">
        <f>16+25+4+3</f>
        <v>48</v>
      </c>
      <c r="C20" s="75">
        <f>1+4+5</f>
        <v>10</v>
      </c>
      <c r="D20" s="50">
        <f t="shared" si="4"/>
        <v>58</v>
      </c>
    </row>
    <row r="21" spans="1:4" x14ac:dyDescent="0.55000000000000004">
      <c r="A21" s="49" t="s">
        <v>146</v>
      </c>
      <c r="B21" s="50">
        <f>13+2</f>
        <v>15</v>
      </c>
      <c r="C21" s="75">
        <v>1</v>
      </c>
      <c r="D21" s="50">
        <f t="shared" si="4"/>
        <v>16</v>
      </c>
    </row>
    <row r="22" spans="1:4" x14ac:dyDescent="0.55000000000000004">
      <c r="A22" s="49" t="s">
        <v>147</v>
      </c>
      <c r="B22" s="50">
        <f>9+18+1</f>
        <v>28</v>
      </c>
      <c r="C22" s="75">
        <f>1+4</f>
        <v>5</v>
      </c>
      <c r="D22" s="50">
        <f t="shared" si="4"/>
        <v>33</v>
      </c>
    </row>
    <row r="23" spans="1:4" x14ac:dyDescent="0.55000000000000004">
      <c r="A23" s="51" t="s">
        <v>5</v>
      </c>
      <c r="B23" s="52">
        <f>SUM(B19:B22)</f>
        <v>130</v>
      </c>
      <c r="C23" s="76">
        <f t="shared" ref="C23:D23" si="5">SUM(C19:C22)</f>
        <v>20</v>
      </c>
      <c r="D23" s="52">
        <f t="shared" si="5"/>
        <v>150</v>
      </c>
    </row>
    <row r="24" spans="1:4" s="1" customFormat="1" x14ac:dyDescent="0.55000000000000004">
      <c r="A24" s="53" t="s">
        <v>108</v>
      </c>
      <c r="B24" s="52">
        <f>46+59+1</f>
        <v>106</v>
      </c>
      <c r="C24" s="76">
        <f>6+13+12+2+14</f>
        <v>47</v>
      </c>
      <c r="D24" s="52">
        <f t="shared" ref="D24:D28" si="6">SUM(B24:C24)</f>
        <v>153</v>
      </c>
    </row>
    <row r="25" spans="1:4" s="1" customFormat="1" x14ac:dyDescent="0.55000000000000004">
      <c r="A25" s="54" t="s">
        <v>9</v>
      </c>
      <c r="B25" s="52">
        <f>9+10+4</f>
        <v>23</v>
      </c>
      <c r="C25" s="76">
        <f>5+2+4</f>
        <v>11</v>
      </c>
      <c r="D25" s="52">
        <f t="shared" si="6"/>
        <v>34</v>
      </c>
    </row>
    <row r="26" spans="1:4" s="1" customFormat="1" x14ac:dyDescent="0.55000000000000004">
      <c r="A26" s="53" t="s">
        <v>10</v>
      </c>
      <c r="B26" s="52">
        <f>10+35</f>
        <v>45</v>
      </c>
      <c r="C26" s="76">
        <f>6+3+1+8</f>
        <v>18</v>
      </c>
      <c r="D26" s="52">
        <f t="shared" si="6"/>
        <v>63</v>
      </c>
    </row>
    <row r="27" spans="1:4" s="1" customFormat="1" x14ac:dyDescent="0.55000000000000004">
      <c r="A27" s="53" t="s">
        <v>158</v>
      </c>
      <c r="B27" s="52">
        <v>5</v>
      </c>
      <c r="C27" s="76">
        <v>3</v>
      </c>
      <c r="D27" s="52">
        <f t="shared" si="6"/>
        <v>8</v>
      </c>
    </row>
    <row r="28" spans="1:4" s="1" customFormat="1" x14ac:dyDescent="0.55000000000000004">
      <c r="A28" s="53" t="s">
        <v>20</v>
      </c>
      <c r="B28" s="52">
        <v>12</v>
      </c>
      <c r="C28" s="76">
        <v>40</v>
      </c>
      <c r="D28" s="52">
        <f t="shared" si="6"/>
        <v>52</v>
      </c>
    </row>
    <row r="29" spans="1:4" hidden="1" x14ac:dyDescent="0.55000000000000004">
      <c r="A29" s="49" t="s">
        <v>144</v>
      </c>
      <c r="B29" s="50"/>
      <c r="C29" s="75"/>
      <c r="D29" s="50">
        <f t="shared" ref="D29:D48" si="7">SUM(B29:C29)</f>
        <v>0</v>
      </c>
    </row>
    <row r="30" spans="1:4" hidden="1" x14ac:dyDescent="0.55000000000000004">
      <c r="A30" s="49" t="s">
        <v>145</v>
      </c>
      <c r="B30" s="50"/>
      <c r="C30" s="75"/>
      <c r="D30" s="50">
        <f t="shared" si="7"/>
        <v>0</v>
      </c>
    </row>
    <row r="31" spans="1:4" hidden="1" x14ac:dyDescent="0.55000000000000004">
      <c r="A31" s="49" t="s">
        <v>146</v>
      </c>
      <c r="B31" s="50"/>
      <c r="C31" s="75"/>
      <c r="D31" s="50">
        <f t="shared" si="7"/>
        <v>0</v>
      </c>
    </row>
    <row r="32" spans="1:4" hidden="1" x14ac:dyDescent="0.55000000000000004">
      <c r="A32" s="49" t="s">
        <v>147</v>
      </c>
      <c r="B32" s="50"/>
      <c r="C32" s="75"/>
      <c r="D32" s="50">
        <f t="shared" si="7"/>
        <v>0</v>
      </c>
    </row>
    <row r="33" spans="1:4" hidden="1" x14ac:dyDescent="0.55000000000000004">
      <c r="A33" s="51" t="s">
        <v>5</v>
      </c>
      <c r="B33" s="52"/>
      <c r="C33" s="76"/>
      <c r="D33" s="52">
        <f>SUM(D29:D32)</f>
        <v>0</v>
      </c>
    </row>
    <row r="34" spans="1:4" s="1" customFormat="1" x14ac:dyDescent="0.55000000000000004">
      <c r="A34" s="53" t="s">
        <v>151</v>
      </c>
      <c r="B34" s="52">
        <v>8</v>
      </c>
      <c r="C34" s="76">
        <v>10</v>
      </c>
      <c r="D34" s="52">
        <f t="shared" si="7"/>
        <v>18</v>
      </c>
    </row>
    <row r="35" spans="1:4" s="1" customFormat="1" x14ac:dyDescent="0.55000000000000004">
      <c r="A35" s="53" t="s">
        <v>159</v>
      </c>
      <c r="B35" s="52"/>
      <c r="C35" s="76"/>
      <c r="D35" s="52"/>
    </row>
    <row r="36" spans="1:4" s="1" customFormat="1" x14ac:dyDescent="0.55000000000000004">
      <c r="A36" s="63" t="s">
        <v>160</v>
      </c>
      <c r="B36" s="62">
        <v>0</v>
      </c>
      <c r="C36" s="77">
        <v>2</v>
      </c>
      <c r="D36" s="64">
        <f t="shared" si="7"/>
        <v>2</v>
      </c>
    </row>
    <row r="37" spans="1:4" s="1" customFormat="1" x14ac:dyDescent="0.55000000000000004">
      <c r="A37" s="63" t="s">
        <v>161</v>
      </c>
      <c r="B37" s="62">
        <v>0</v>
      </c>
      <c r="C37" s="77">
        <v>5</v>
      </c>
      <c r="D37" s="64">
        <f t="shared" si="7"/>
        <v>5</v>
      </c>
    </row>
    <row r="38" spans="1:4" s="1" customFormat="1" x14ac:dyDescent="0.55000000000000004">
      <c r="A38" s="63" t="s">
        <v>162</v>
      </c>
      <c r="B38" s="62">
        <v>0</v>
      </c>
      <c r="C38" s="77">
        <v>17</v>
      </c>
      <c r="D38" s="64">
        <f t="shared" si="7"/>
        <v>17</v>
      </c>
    </row>
    <row r="39" spans="1:4" s="1" customFormat="1" x14ac:dyDescent="0.55000000000000004">
      <c r="A39" s="63" t="s">
        <v>163</v>
      </c>
      <c r="B39" s="62">
        <v>0</v>
      </c>
      <c r="C39" s="77">
        <v>4</v>
      </c>
      <c r="D39" s="64">
        <f t="shared" si="7"/>
        <v>4</v>
      </c>
    </row>
    <row r="40" spans="1:4" s="1" customFormat="1" x14ac:dyDescent="0.55000000000000004">
      <c r="A40" s="63" t="s">
        <v>164</v>
      </c>
      <c r="B40" s="62">
        <v>0</v>
      </c>
      <c r="C40" s="77">
        <v>14</v>
      </c>
      <c r="D40" s="64">
        <f t="shared" si="7"/>
        <v>14</v>
      </c>
    </row>
    <row r="41" spans="1:4" s="1" customFormat="1" x14ac:dyDescent="0.55000000000000004">
      <c r="A41" s="63" t="s">
        <v>165</v>
      </c>
      <c r="B41" s="62">
        <v>0</v>
      </c>
      <c r="C41" s="77">
        <v>45</v>
      </c>
      <c r="D41" s="64">
        <f t="shared" si="7"/>
        <v>45</v>
      </c>
    </row>
    <row r="42" spans="1:4" s="1" customFormat="1" x14ac:dyDescent="0.55000000000000004">
      <c r="A42" s="63" t="s">
        <v>166</v>
      </c>
      <c r="B42" s="62">
        <v>0</v>
      </c>
      <c r="C42" s="77">
        <v>33</v>
      </c>
      <c r="D42" s="64">
        <f t="shared" si="7"/>
        <v>33</v>
      </c>
    </row>
    <row r="43" spans="1:4" s="1" customFormat="1" x14ac:dyDescent="0.55000000000000004">
      <c r="A43" s="63" t="s">
        <v>167</v>
      </c>
      <c r="B43" s="62">
        <v>0</v>
      </c>
      <c r="C43" s="77">
        <v>19</v>
      </c>
      <c r="D43" s="64">
        <f t="shared" si="7"/>
        <v>19</v>
      </c>
    </row>
    <row r="44" spans="1:4" s="1" customFormat="1" x14ac:dyDescent="0.55000000000000004">
      <c r="A44" s="63" t="s">
        <v>168</v>
      </c>
      <c r="B44" s="62">
        <v>0</v>
      </c>
      <c r="C44" s="77">
        <v>9</v>
      </c>
      <c r="D44" s="64">
        <f t="shared" si="7"/>
        <v>9</v>
      </c>
    </row>
    <row r="45" spans="1:4" s="1" customFormat="1" x14ac:dyDescent="0.55000000000000004">
      <c r="A45" s="63" t="s">
        <v>169</v>
      </c>
      <c r="B45" s="62">
        <v>0</v>
      </c>
      <c r="C45" s="77">
        <v>10</v>
      </c>
      <c r="D45" s="64">
        <f t="shared" si="7"/>
        <v>10</v>
      </c>
    </row>
    <row r="46" spans="1:4" s="1" customFormat="1" x14ac:dyDescent="0.55000000000000004">
      <c r="A46" s="63" t="s">
        <v>170</v>
      </c>
      <c r="B46" s="62">
        <v>0</v>
      </c>
      <c r="C46" s="77">
        <v>7</v>
      </c>
      <c r="D46" s="64">
        <f t="shared" si="7"/>
        <v>7</v>
      </c>
    </row>
    <row r="47" spans="1:4" s="1" customFormat="1" x14ac:dyDescent="0.55000000000000004">
      <c r="A47" s="63" t="s">
        <v>171</v>
      </c>
      <c r="B47" s="62">
        <v>0</v>
      </c>
      <c r="C47" s="77">
        <v>20</v>
      </c>
      <c r="D47" s="64">
        <f t="shared" si="7"/>
        <v>20</v>
      </c>
    </row>
    <row r="48" spans="1:4" s="1" customFormat="1" x14ac:dyDescent="0.55000000000000004">
      <c r="A48" s="63" t="s">
        <v>172</v>
      </c>
      <c r="B48" s="62">
        <v>0</v>
      </c>
      <c r="C48" s="77">
        <v>6</v>
      </c>
      <c r="D48" s="64">
        <f t="shared" si="7"/>
        <v>6</v>
      </c>
    </row>
    <row r="49" spans="1:5" s="1" customFormat="1" x14ac:dyDescent="0.55000000000000004">
      <c r="A49" s="63" t="s">
        <v>173</v>
      </c>
      <c r="B49" s="62">
        <v>0</v>
      </c>
      <c r="C49" s="77">
        <v>4</v>
      </c>
      <c r="D49" s="64">
        <f>SUM(B49:C49)</f>
        <v>4</v>
      </c>
    </row>
    <row r="50" spans="1:5" s="1" customFormat="1" x14ac:dyDescent="0.55000000000000004">
      <c r="A50" s="63" t="s">
        <v>174</v>
      </c>
      <c r="B50" s="62">
        <v>0</v>
      </c>
      <c r="C50" s="77">
        <v>15</v>
      </c>
      <c r="D50" s="64">
        <f t="shared" ref="D50:D59" si="8">SUM(B50:C50)</f>
        <v>15</v>
      </c>
    </row>
    <row r="51" spans="1:5" s="1" customFormat="1" x14ac:dyDescent="0.55000000000000004">
      <c r="A51" s="63" t="s">
        <v>175</v>
      </c>
      <c r="B51" s="62">
        <v>0</v>
      </c>
      <c r="C51" s="77">
        <v>4</v>
      </c>
      <c r="D51" s="64">
        <f t="shared" si="8"/>
        <v>4</v>
      </c>
    </row>
    <row r="52" spans="1:5" s="1" customFormat="1" x14ac:dyDescent="0.55000000000000004">
      <c r="A52" s="63" t="s">
        <v>176</v>
      </c>
      <c r="B52" s="62">
        <v>0</v>
      </c>
      <c r="C52" s="77">
        <v>56</v>
      </c>
      <c r="D52" s="64">
        <f t="shared" si="8"/>
        <v>56</v>
      </c>
    </row>
    <row r="53" spans="1:5" s="1" customFormat="1" x14ac:dyDescent="0.55000000000000004">
      <c r="A53" s="63" t="s">
        <v>183</v>
      </c>
      <c r="B53" s="62">
        <v>0</v>
      </c>
      <c r="C53" s="77">
        <v>5</v>
      </c>
      <c r="D53" s="64">
        <f t="shared" si="8"/>
        <v>5</v>
      </c>
    </row>
    <row r="54" spans="1:5" s="1" customFormat="1" x14ac:dyDescent="0.55000000000000004">
      <c r="A54" s="63" t="s">
        <v>177</v>
      </c>
      <c r="B54" s="62">
        <v>0</v>
      </c>
      <c r="C54" s="77">
        <v>14</v>
      </c>
      <c r="D54" s="64">
        <f t="shared" si="8"/>
        <v>14</v>
      </c>
    </row>
    <row r="55" spans="1:5" s="1" customFormat="1" x14ac:dyDescent="0.55000000000000004">
      <c r="A55" s="63" t="s">
        <v>178</v>
      </c>
      <c r="B55" s="62">
        <v>0</v>
      </c>
      <c r="C55" s="77">
        <v>6</v>
      </c>
      <c r="D55" s="64">
        <f t="shared" si="8"/>
        <v>6</v>
      </c>
    </row>
    <row r="56" spans="1:5" s="1" customFormat="1" x14ac:dyDescent="0.55000000000000004">
      <c r="A56" s="63" t="s">
        <v>179</v>
      </c>
      <c r="B56" s="62">
        <v>0</v>
      </c>
      <c r="C56" s="77">
        <v>20</v>
      </c>
      <c r="D56" s="64">
        <f t="shared" si="8"/>
        <v>20</v>
      </c>
    </row>
    <row r="57" spans="1:5" s="1" customFormat="1" x14ac:dyDescent="0.55000000000000004">
      <c r="A57" s="63" t="s">
        <v>180</v>
      </c>
      <c r="B57" s="62">
        <v>0</v>
      </c>
      <c r="C57" s="77">
        <v>24</v>
      </c>
      <c r="D57" s="64">
        <f t="shared" si="8"/>
        <v>24</v>
      </c>
    </row>
    <row r="58" spans="1:5" s="1" customFormat="1" x14ac:dyDescent="0.55000000000000004">
      <c r="A58" s="63" t="s">
        <v>181</v>
      </c>
      <c r="B58" s="62">
        <v>0</v>
      </c>
      <c r="C58" s="79">
        <v>7</v>
      </c>
      <c r="D58" s="64">
        <f t="shared" si="8"/>
        <v>7</v>
      </c>
    </row>
    <row r="59" spans="1:5" s="1" customFormat="1" x14ac:dyDescent="0.55000000000000004">
      <c r="A59" s="63" t="s">
        <v>182</v>
      </c>
      <c r="B59" s="62">
        <v>0</v>
      </c>
      <c r="C59" s="77">
        <v>53</v>
      </c>
      <c r="D59" s="64">
        <f t="shared" si="8"/>
        <v>53</v>
      </c>
    </row>
    <row r="60" spans="1:5" s="1" customFormat="1" x14ac:dyDescent="0.55000000000000004">
      <c r="A60" s="51" t="s">
        <v>5</v>
      </c>
      <c r="B60" s="52">
        <f>SUM(B36:B59)</f>
        <v>0</v>
      </c>
      <c r="C60" s="52">
        <f t="shared" ref="C60:D60" si="9">SUM(C36:C59)</f>
        <v>399</v>
      </c>
      <c r="D60" s="52">
        <f t="shared" si="9"/>
        <v>399</v>
      </c>
    </row>
    <row r="61" spans="1:5" x14ac:dyDescent="0.55000000000000004">
      <c r="A61" s="55" t="s">
        <v>5</v>
      </c>
      <c r="B61" s="56">
        <f>+B10+B16+B17+B23+B24+B25+B26+B27+B28+B34+B60</f>
        <v>614</v>
      </c>
      <c r="C61" s="56">
        <f t="shared" ref="C61:D61" si="10">+C10+C16+C17+C23+C24+C25+C26+C27+C28+C34+C60</f>
        <v>618</v>
      </c>
      <c r="D61" s="56">
        <f t="shared" si="10"/>
        <v>1232</v>
      </c>
      <c r="E61" s="61"/>
    </row>
  </sheetData>
  <mergeCells count="4">
    <mergeCell ref="A1:D1"/>
    <mergeCell ref="A3:A4"/>
    <mergeCell ref="B3:C3"/>
    <mergeCell ref="D3:D4"/>
  </mergeCells>
  <pageMargins left="0.70866141732283472" right="0.23622047244094491" top="0.41" bottom="0.27559055118110237" header="0.21" footer="0.15748031496062992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showGridLines="0" tabSelected="1" workbookViewId="0">
      <pane xSplit="1" ySplit="6" topLeftCell="B55" activePane="bottomRight" state="frozen"/>
      <selection pane="topRight" activeCell="B1" sqref="B1"/>
      <selection pane="bottomLeft" activeCell="A7" sqref="A7"/>
      <selection pane="bottomRight" activeCell="F6" sqref="F6"/>
    </sheetView>
  </sheetViews>
  <sheetFormatPr defaultRowHeight="24" x14ac:dyDescent="0.55000000000000004"/>
  <cols>
    <col min="1" max="1" width="42.25" style="57" customWidth="1"/>
    <col min="2" max="4" width="14.75" style="58" customWidth="1"/>
    <col min="5" max="16384" width="9" style="5"/>
  </cols>
  <sheetData>
    <row r="1" spans="1:4" x14ac:dyDescent="0.55000000000000004">
      <c r="A1" s="82" t="s">
        <v>154</v>
      </c>
      <c r="B1" s="82"/>
      <c r="C1" s="82"/>
      <c r="D1" s="82"/>
    </row>
    <row r="2" spans="1:4" x14ac:dyDescent="0.55000000000000004">
      <c r="A2" s="82" t="s">
        <v>200</v>
      </c>
      <c r="B2" s="82"/>
      <c r="C2" s="82"/>
      <c r="D2" s="82"/>
    </row>
    <row r="3" spans="1:4" x14ac:dyDescent="0.55000000000000004">
      <c r="A3" s="5"/>
      <c r="B3" s="45"/>
      <c r="C3" s="45"/>
      <c r="D3" s="45"/>
    </row>
    <row r="4" spans="1:4" s="1" customFormat="1" x14ac:dyDescent="0.55000000000000004">
      <c r="A4" s="88" t="s">
        <v>140</v>
      </c>
      <c r="B4" s="94" t="s">
        <v>152</v>
      </c>
      <c r="C4" s="95" t="s">
        <v>153</v>
      </c>
      <c r="D4" s="92" t="s">
        <v>5</v>
      </c>
    </row>
    <row r="5" spans="1:4" s="1" customFormat="1" x14ac:dyDescent="0.55000000000000004">
      <c r="A5" s="89"/>
      <c r="B5" s="94"/>
      <c r="C5" s="96"/>
      <c r="D5" s="93"/>
    </row>
    <row r="6" spans="1:4" s="1" customFormat="1" x14ac:dyDescent="0.55000000000000004">
      <c r="A6" s="47" t="s">
        <v>6</v>
      </c>
      <c r="B6" s="48"/>
      <c r="C6" s="48"/>
      <c r="D6" s="48"/>
    </row>
    <row r="7" spans="1:4" x14ac:dyDescent="0.55000000000000004">
      <c r="A7" s="49" t="s">
        <v>144</v>
      </c>
      <c r="B7" s="50">
        <f>+'บุคลากร 61'!D6</f>
        <v>51</v>
      </c>
      <c r="C7" s="50">
        <v>1798.5</v>
      </c>
      <c r="D7" s="50">
        <f>SUM(B7:C7)</f>
        <v>1849.5</v>
      </c>
    </row>
    <row r="8" spans="1:4" x14ac:dyDescent="0.55000000000000004">
      <c r="A8" s="49" t="s">
        <v>145</v>
      </c>
      <c r="B8" s="50">
        <f>+'บุคลากร 61'!D7</f>
        <v>62</v>
      </c>
      <c r="C8" s="50">
        <v>1497.5</v>
      </c>
      <c r="D8" s="50">
        <f t="shared" ref="D8:D10" si="0">SUM(B8:C8)</f>
        <v>1559.5</v>
      </c>
    </row>
    <row r="9" spans="1:4" x14ac:dyDescent="0.55000000000000004">
      <c r="A9" s="49" t="s">
        <v>146</v>
      </c>
      <c r="B9" s="50">
        <f>+'บุคลากร 61'!D8</f>
        <v>0</v>
      </c>
      <c r="C9" s="50"/>
      <c r="D9" s="50">
        <f t="shared" si="0"/>
        <v>0</v>
      </c>
    </row>
    <row r="10" spans="1:4" x14ac:dyDescent="0.55000000000000004">
      <c r="A10" s="49" t="s">
        <v>147</v>
      </c>
      <c r="B10" s="50">
        <f>+'บุคลากร 61'!D9</f>
        <v>40</v>
      </c>
      <c r="C10" s="50">
        <v>1299.5</v>
      </c>
      <c r="D10" s="50">
        <f t="shared" si="0"/>
        <v>1339.5</v>
      </c>
    </row>
    <row r="11" spans="1:4" x14ac:dyDescent="0.55000000000000004">
      <c r="A11" s="51" t="s">
        <v>5</v>
      </c>
      <c r="B11" s="52">
        <f>SUM(B7:B10)</f>
        <v>153</v>
      </c>
      <c r="C11" s="52">
        <f>SUM(C7:C10)</f>
        <v>4595.5</v>
      </c>
      <c r="D11" s="52">
        <f t="shared" ref="D11" si="1">SUM(D7:D10)</f>
        <v>4748.5</v>
      </c>
    </row>
    <row r="12" spans="1:4" s="1" customFormat="1" x14ac:dyDescent="0.55000000000000004">
      <c r="A12" s="47" t="s">
        <v>148</v>
      </c>
      <c r="B12" s="48"/>
      <c r="C12" s="48"/>
      <c r="D12" s="48"/>
    </row>
    <row r="13" spans="1:4" x14ac:dyDescent="0.55000000000000004">
      <c r="A13" s="49" t="s">
        <v>144</v>
      </c>
      <c r="B13" s="50">
        <f>+'บุคลากร 61'!D12</f>
        <v>112</v>
      </c>
      <c r="C13" s="50">
        <f>1906-234</f>
        <v>1672</v>
      </c>
      <c r="D13" s="50">
        <f t="shared" ref="D13:D16" si="2">SUM(B13:C13)</f>
        <v>1784</v>
      </c>
    </row>
    <row r="14" spans="1:4" x14ac:dyDescent="0.55000000000000004">
      <c r="A14" s="49" t="s">
        <v>145</v>
      </c>
      <c r="B14" s="50">
        <f>+'บุคลากร 61'!D13</f>
        <v>0</v>
      </c>
      <c r="C14" s="50">
        <v>0</v>
      </c>
      <c r="D14" s="50">
        <f t="shared" si="2"/>
        <v>0</v>
      </c>
    </row>
    <row r="15" spans="1:4" x14ac:dyDescent="0.55000000000000004">
      <c r="A15" s="49" t="s">
        <v>146</v>
      </c>
      <c r="B15" s="50">
        <f>+'บุคลากร 61'!D14</f>
        <v>0</v>
      </c>
      <c r="C15" s="50">
        <v>0</v>
      </c>
      <c r="D15" s="50">
        <f t="shared" si="2"/>
        <v>0</v>
      </c>
    </row>
    <row r="16" spans="1:4" x14ac:dyDescent="0.55000000000000004">
      <c r="A16" s="49" t="s">
        <v>147</v>
      </c>
      <c r="B16" s="50">
        <f>+'บุคลากร 61'!D15</f>
        <v>14</v>
      </c>
      <c r="C16" s="50">
        <v>234</v>
      </c>
      <c r="D16" s="50">
        <f t="shared" si="2"/>
        <v>248</v>
      </c>
    </row>
    <row r="17" spans="1:4" x14ac:dyDescent="0.55000000000000004">
      <c r="A17" s="51" t="s">
        <v>5</v>
      </c>
      <c r="B17" s="52">
        <f>SUM(B13:B16)</f>
        <v>126</v>
      </c>
      <c r="C17" s="52">
        <f>SUM(C13:C16)</f>
        <v>1906</v>
      </c>
      <c r="D17" s="52">
        <f t="shared" ref="D17" si="3">SUM(D13:D16)</f>
        <v>2032</v>
      </c>
    </row>
    <row r="18" spans="1:4" s="1" customFormat="1" x14ac:dyDescent="0.55000000000000004">
      <c r="A18" s="53" t="s">
        <v>7</v>
      </c>
      <c r="B18" s="52">
        <f>+'บุคลากร 61'!D17</f>
        <v>76</v>
      </c>
      <c r="C18" s="52">
        <v>1216.5</v>
      </c>
      <c r="D18" s="52">
        <f>SUM(B18:C18)</f>
        <v>1292.5</v>
      </c>
    </row>
    <row r="19" spans="1:4" s="1" customFormat="1" x14ac:dyDescent="0.55000000000000004">
      <c r="A19" s="47" t="s">
        <v>8</v>
      </c>
      <c r="B19" s="50">
        <f>+'บุคลากร 61'!D18</f>
        <v>0</v>
      </c>
      <c r="C19" s="48"/>
      <c r="D19" s="48"/>
    </row>
    <row r="20" spans="1:4" x14ac:dyDescent="0.55000000000000004">
      <c r="A20" s="49" t="s">
        <v>144</v>
      </c>
      <c r="B20" s="50">
        <f>+'บุคลากร 61'!D19</f>
        <v>43</v>
      </c>
      <c r="C20" s="50"/>
      <c r="D20" s="50">
        <f t="shared" ref="D20:D23" si="4">SUM(B20:C20)</f>
        <v>43</v>
      </c>
    </row>
    <row r="21" spans="1:4" x14ac:dyDescent="0.55000000000000004">
      <c r="A21" s="49" t="s">
        <v>145</v>
      </c>
      <c r="B21" s="50">
        <f>+'บุคลากร 61'!D20</f>
        <v>58</v>
      </c>
      <c r="C21" s="50">
        <v>545</v>
      </c>
      <c r="D21" s="50">
        <f t="shared" si="4"/>
        <v>603</v>
      </c>
    </row>
    <row r="22" spans="1:4" x14ac:dyDescent="0.55000000000000004">
      <c r="A22" s="49" t="s">
        <v>146</v>
      </c>
      <c r="B22" s="50">
        <f>+'บุคลากร 61'!D21</f>
        <v>16</v>
      </c>
      <c r="C22" s="50"/>
      <c r="D22" s="50">
        <f t="shared" si="4"/>
        <v>16</v>
      </c>
    </row>
    <row r="23" spans="1:4" x14ac:dyDescent="0.55000000000000004">
      <c r="A23" s="49" t="s">
        <v>147</v>
      </c>
      <c r="B23" s="50">
        <f>+'บุคลากร 61'!D22</f>
        <v>33</v>
      </c>
      <c r="C23" s="50"/>
      <c r="D23" s="50">
        <f t="shared" si="4"/>
        <v>33</v>
      </c>
    </row>
    <row r="24" spans="1:4" x14ac:dyDescent="0.55000000000000004">
      <c r="A24" s="51" t="s">
        <v>5</v>
      </c>
      <c r="B24" s="52">
        <f>SUM(B20:B23)</f>
        <v>150</v>
      </c>
      <c r="C24" s="52">
        <f>SUM(C20:C23)</f>
        <v>545</v>
      </c>
      <c r="D24" s="52">
        <f t="shared" ref="D24" si="5">SUM(D20:D23)</f>
        <v>695</v>
      </c>
    </row>
    <row r="25" spans="1:4" s="1" customFormat="1" x14ac:dyDescent="0.55000000000000004">
      <c r="A25" s="53" t="s">
        <v>108</v>
      </c>
      <c r="B25" s="52">
        <f>+'บุคลากร 61'!D24</f>
        <v>153</v>
      </c>
      <c r="C25" s="52">
        <v>1509</v>
      </c>
      <c r="D25" s="52">
        <f t="shared" ref="D25:D27" si="6">SUM(B25:C25)</f>
        <v>1662</v>
      </c>
    </row>
    <row r="26" spans="1:4" s="1" customFormat="1" x14ac:dyDescent="0.55000000000000004">
      <c r="A26" s="54" t="s">
        <v>149</v>
      </c>
      <c r="B26" s="52">
        <f>+'บุคลากร 61'!D25</f>
        <v>34</v>
      </c>
      <c r="C26" s="52">
        <v>455</v>
      </c>
      <c r="D26" s="52">
        <f t="shared" si="6"/>
        <v>489</v>
      </c>
    </row>
    <row r="27" spans="1:4" s="1" customFormat="1" x14ac:dyDescent="0.55000000000000004">
      <c r="A27" s="53" t="s">
        <v>150</v>
      </c>
      <c r="B27" s="52">
        <f>+'บุคลากร 61'!D26</f>
        <v>63</v>
      </c>
      <c r="C27" s="52">
        <v>767.5</v>
      </c>
      <c r="D27" s="52">
        <f t="shared" si="6"/>
        <v>830.5</v>
      </c>
    </row>
    <row r="28" spans="1:4" s="1" customFormat="1" x14ac:dyDescent="0.55000000000000004">
      <c r="A28" s="53" t="s">
        <v>158</v>
      </c>
      <c r="B28" s="52">
        <f>+'บุคลากร 61'!D27</f>
        <v>8</v>
      </c>
      <c r="C28" s="52">
        <v>16</v>
      </c>
      <c r="D28" s="52">
        <f t="shared" ref="D28" si="7">SUM(B28:C28)</f>
        <v>24</v>
      </c>
    </row>
    <row r="29" spans="1:4" s="1" customFormat="1" x14ac:dyDescent="0.55000000000000004">
      <c r="A29" s="47" t="s">
        <v>20</v>
      </c>
      <c r="B29" s="48"/>
      <c r="C29" s="48"/>
      <c r="D29" s="48"/>
    </row>
    <row r="30" spans="1:4" x14ac:dyDescent="0.55000000000000004">
      <c r="A30" s="49" t="s">
        <v>144</v>
      </c>
      <c r="B30" s="50">
        <f>+'บุคลากร 61'!D28</f>
        <v>52</v>
      </c>
      <c r="C30" s="50">
        <v>153.5</v>
      </c>
      <c r="D30" s="50">
        <f t="shared" ref="D30:D60" si="8">SUM(B30:C30)</f>
        <v>205.5</v>
      </c>
    </row>
    <row r="31" spans="1:4" x14ac:dyDescent="0.55000000000000004">
      <c r="A31" s="49" t="s">
        <v>145</v>
      </c>
      <c r="B31" s="50">
        <f>+'บุคลากร 61'!D29</f>
        <v>0</v>
      </c>
      <c r="C31" s="50"/>
      <c r="D31" s="50">
        <f t="shared" si="8"/>
        <v>0</v>
      </c>
    </row>
    <row r="32" spans="1:4" x14ac:dyDescent="0.55000000000000004">
      <c r="A32" s="49" t="s">
        <v>146</v>
      </c>
      <c r="B32" s="50">
        <f>+'บุคลากร 61'!D30</f>
        <v>0</v>
      </c>
      <c r="C32" s="50"/>
      <c r="D32" s="50">
        <f t="shared" si="8"/>
        <v>0</v>
      </c>
    </row>
    <row r="33" spans="1:4" x14ac:dyDescent="0.55000000000000004">
      <c r="A33" s="49" t="s">
        <v>147</v>
      </c>
      <c r="B33" s="50">
        <f>+'บุคลากร 61'!D31</f>
        <v>0</v>
      </c>
      <c r="C33" s="50">
        <v>118</v>
      </c>
      <c r="D33" s="50">
        <f t="shared" si="8"/>
        <v>118</v>
      </c>
    </row>
    <row r="34" spans="1:4" x14ac:dyDescent="0.55000000000000004">
      <c r="A34" s="51" t="s">
        <v>5</v>
      </c>
      <c r="B34" s="52">
        <f>SUM(B30:B33)</f>
        <v>52</v>
      </c>
      <c r="C34" s="52">
        <f>SUM(C30:C33)</f>
        <v>271.5</v>
      </c>
      <c r="D34" s="52">
        <f t="shared" ref="D34" si="9">SUM(D30:D33)</f>
        <v>323.5</v>
      </c>
    </row>
    <row r="35" spans="1:4" s="1" customFormat="1" x14ac:dyDescent="0.55000000000000004">
      <c r="A35" s="53" t="s">
        <v>151</v>
      </c>
      <c r="B35" s="52">
        <f>+'บุคลากร 61'!D34</f>
        <v>18</v>
      </c>
      <c r="C35" s="52">
        <v>43.5</v>
      </c>
      <c r="D35" s="52">
        <f t="shared" si="8"/>
        <v>61.5</v>
      </c>
    </row>
    <row r="36" spans="1:4" s="1" customFormat="1" x14ac:dyDescent="0.55000000000000004">
      <c r="A36" s="53" t="s">
        <v>159</v>
      </c>
      <c r="B36" s="52"/>
      <c r="C36" s="52"/>
      <c r="D36" s="52"/>
    </row>
    <row r="37" spans="1:4" s="1" customFormat="1" x14ac:dyDescent="0.55000000000000004">
      <c r="A37" s="63" t="s">
        <v>160</v>
      </c>
      <c r="B37" s="64">
        <f>+'บุคลากร 61'!D36</f>
        <v>2</v>
      </c>
      <c r="C37" s="62">
        <v>0</v>
      </c>
      <c r="D37" s="50">
        <f t="shared" si="8"/>
        <v>2</v>
      </c>
    </row>
    <row r="38" spans="1:4" s="1" customFormat="1" x14ac:dyDescent="0.55000000000000004">
      <c r="A38" s="63" t="s">
        <v>161</v>
      </c>
      <c r="B38" s="64">
        <f>+'บุคลากร 61'!D37</f>
        <v>5</v>
      </c>
      <c r="C38" s="62">
        <v>0</v>
      </c>
      <c r="D38" s="50">
        <f t="shared" si="8"/>
        <v>5</v>
      </c>
    </row>
    <row r="39" spans="1:4" s="1" customFormat="1" x14ac:dyDescent="0.55000000000000004">
      <c r="A39" s="63" t="s">
        <v>162</v>
      </c>
      <c r="B39" s="64">
        <f>+'บุคลากร 61'!D38</f>
        <v>17</v>
      </c>
      <c r="C39" s="62">
        <v>0</v>
      </c>
      <c r="D39" s="50">
        <f t="shared" si="8"/>
        <v>17</v>
      </c>
    </row>
    <row r="40" spans="1:4" s="1" customFormat="1" x14ac:dyDescent="0.55000000000000004">
      <c r="A40" s="63" t="s">
        <v>163</v>
      </c>
      <c r="B40" s="64">
        <f>+'บุคลากร 61'!D39</f>
        <v>4</v>
      </c>
      <c r="C40" s="62">
        <v>0</v>
      </c>
      <c r="D40" s="50">
        <f t="shared" si="8"/>
        <v>4</v>
      </c>
    </row>
    <row r="41" spans="1:4" s="1" customFormat="1" x14ac:dyDescent="0.55000000000000004">
      <c r="A41" s="63" t="s">
        <v>164</v>
      </c>
      <c r="B41" s="64">
        <f>+'บุคลากร 61'!D40</f>
        <v>14</v>
      </c>
      <c r="C41" s="62">
        <v>0</v>
      </c>
      <c r="D41" s="50">
        <f t="shared" si="8"/>
        <v>14</v>
      </c>
    </row>
    <row r="42" spans="1:4" s="1" customFormat="1" x14ac:dyDescent="0.55000000000000004">
      <c r="A42" s="63" t="s">
        <v>165</v>
      </c>
      <c r="B42" s="64">
        <f>+'บุคลากร 61'!D41</f>
        <v>45</v>
      </c>
      <c r="C42" s="62">
        <v>0</v>
      </c>
      <c r="D42" s="50">
        <f t="shared" si="8"/>
        <v>45</v>
      </c>
    </row>
    <row r="43" spans="1:4" s="1" customFormat="1" x14ac:dyDescent="0.55000000000000004">
      <c r="A43" s="63" t="s">
        <v>166</v>
      </c>
      <c r="B43" s="64">
        <f>+'บุคลากร 61'!D42</f>
        <v>33</v>
      </c>
      <c r="C43" s="62">
        <v>0</v>
      </c>
      <c r="D43" s="50">
        <f t="shared" si="8"/>
        <v>33</v>
      </c>
    </row>
    <row r="44" spans="1:4" s="1" customFormat="1" x14ac:dyDescent="0.55000000000000004">
      <c r="A44" s="63" t="s">
        <v>167</v>
      </c>
      <c r="B44" s="64">
        <f>+'บุคลากร 61'!D43</f>
        <v>19</v>
      </c>
      <c r="C44" s="62">
        <v>0</v>
      </c>
      <c r="D44" s="50">
        <f t="shared" si="8"/>
        <v>19</v>
      </c>
    </row>
    <row r="45" spans="1:4" s="1" customFormat="1" x14ac:dyDescent="0.55000000000000004">
      <c r="A45" s="63" t="s">
        <v>168</v>
      </c>
      <c r="B45" s="64">
        <f>+'บุคลากร 61'!D44</f>
        <v>9</v>
      </c>
      <c r="C45" s="62">
        <v>0</v>
      </c>
      <c r="D45" s="50">
        <f t="shared" si="8"/>
        <v>9</v>
      </c>
    </row>
    <row r="46" spans="1:4" s="1" customFormat="1" x14ac:dyDescent="0.55000000000000004">
      <c r="A46" s="63" t="s">
        <v>169</v>
      </c>
      <c r="B46" s="64">
        <f>+'บุคลากร 61'!D45</f>
        <v>10</v>
      </c>
      <c r="C46" s="62">
        <v>0</v>
      </c>
      <c r="D46" s="50">
        <f t="shared" si="8"/>
        <v>10</v>
      </c>
    </row>
    <row r="47" spans="1:4" s="1" customFormat="1" x14ac:dyDescent="0.55000000000000004">
      <c r="A47" s="63" t="s">
        <v>170</v>
      </c>
      <c r="B47" s="64">
        <f>+'บุคลากร 61'!D46</f>
        <v>7</v>
      </c>
      <c r="C47" s="62">
        <v>0</v>
      </c>
      <c r="D47" s="50">
        <f t="shared" si="8"/>
        <v>7</v>
      </c>
    </row>
    <row r="48" spans="1:4" s="1" customFormat="1" x14ac:dyDescent="0.55000000000000004">
      <c r="A48" s="63" t="s">
        <v>171</v>
      </c>
      <c r="B48" s="64">
        <f>+'บุคลากร 61'!D47</f>
        <v>20</v>
      </c>
      <c r="C48" s="62">
        <v>0</v>
      </c>
      <c r="D48" s="50">
        <f t="shared" si="8"/>
        <v>20</v>
      </c>
    </row>
    <row r="49" spans="1:4" s="1" customFormat="1" x14ac:dyDescent="0.55000000000000004">
      <c r="A49" s="63" t="s">
        <v>172</v>
      </c>
      <c r="B49" s="64">
        <f>+'บุคลากร 61'!D48</f>
        <v>6</v>
      </c>
      <c r="C49" s="62">
        <v>0</v>
      </c>
      <c r="D49" s="50">
        <f t="shared" si="8"/>
        <v>6</v>
      </c>
    </row>
    <row r="50" spans="1:4" s="1" customFormat="1" x14ac:dyDescent="0.55000000000000004">
      <c r="A50" s="63" t="s">
        <v>173</v>
      </c>
      <c r="B50" s="64">
        <f>+'บุคลากร 61'!D49</f>
        <v>4</v>
      </c>
      <c r="C50" s="62">
        <v>0</v>
      </c>
      <c r="D50" s="50">
        <f t="shared" si="8"/>
        <v>4</v>
      </c>
    </row>
    <row r="51" spans="1:4" s="1" customFormat="1" x14ac:dyDescent="0.55000000000000004">
      <c r="A51" s="63" t="s">
        <v>174</v>
      </c>
      <c r="B51" s="64">
        <f>+'บุคลากร 61'!D50</f>
        <v>15</v>
      </c>
      <c r="C51" s="62">
        <v>0</v>
      </c>
      <c r="D51" s="50">
        <f t="shared" si="8"/>
        <v>15</v>
      </c>
    </row>
    <row r="52" spans="1:4" s="1" customFormat="1" x14ac:dyDescent="0.55000000000000004">
      <c r="A52" s="63" t="s">
        <v>175</v>
      </c>
      <c r="B52" s="64">
        <f>+'บุคลากร 61'!D51</f>
        <v>4</v>
      </c>
      <c r="C52" s="62">
        <v>0</v>
      </c>
      <c r="D52" s="50">
        <f t="shared" si="8"/>
        <v>4</v>
      </c>
    </row>
    <row r="53" spans="1:4" s="1" customFormat="1" x14ac:dyDescent="0.55000000000000004">
      <c r="A53" s="63" t="s">
        <v>176</v>
      </c>
      <c r="B53" s="64">
        <f>+'บุคลากร 61'!D52</f>
        <v>56</v>
      </c>
      <c r="C53" s="62">
        <v>0</v>
      </c>
      <c r="D53" s="50">
        <f t="shared" si="8"/>
        <v>56</v>
      </c>
    </row>
    <row r="54" spans="1:4" s="1" customFormat="1" x14ac:dyDescent="0.55000000000000004">
      <c r="A54" s="63" t="s">
        <v>183</v>
      </c>
      <c r="B54" s="64">
        <f>+'บุคลากร 61'!D53</f>
        <v>5</v>
      </c>
      <c r="C54" s="62">
        <v>0</v>
      </c>
      <c r="D54" s="50">
        <f t="shared" si="8"/>
        <v>5</v>
      </c>
    </row>
    <row r="55" spans="1:4" s="1" customFormat="1" x14ac:dyDescent="0.55000000000000004">
      <c r="A55" s="63" t="s">
        <v>177</v>
      </c>
      <c r="B55" s="64">
        <f>+'บุคลากร 61'!D54</f>
        <v>14</v>
      </c>
      <c r="C55" s="62">
        <v>0</v>
      </c>
      <c r="D55" s="50">
        <f t="shared" si="8"/>
        <v>14</v>
      </c>
    </row>
    <row r="56" spans="1:4" s="1" customFormat="1" x14ac:dyDescent="0.55000000000000004">
      <c r="A56" s="63" t="s">
        <v>178</v>
      </c>
      <c r="B56" s="64">
        <f>+'บุคลากร 61'!D55</f>
        <v>6</v>
      </c>
      <c r="C56" s="62">
        <v>0</v>
      </c>
      <c r="D56" s="50">
        <f t="shared" si="8"/>
        <v>6</v>
      </c>
    </row>
    <row r="57" spans="1:4" s="1" customFormat="1" x14ac:dyDescent="0.55000000000000004">
      <c r="A57" s="63" t="s">
        <v>179</v>
      </c>
      <c r="B57" s="64">
        <f>+'บุคลากร 61'!D56</f>
        <v>20</v>
      </c>
      <c r="C57" s="62">
        <v>0</v>
      </c>
      <c r="D57" s="50">
        <f t="shared" si="8"/>
        <v>20</v>
      </c>
    </row>
    <row r="58" spans="1:4" s="1" customFormat="1" x14ac:dyDescent="0.55000000000000004">
      <c r="A58" s="63" t="s">
        <v>180</v>
      </c>
      <c r="B58" s="64">
        <f>+'บุคลากร 61'!D57</f>
        <v>24</v>
      </c>
      <c r="C58" s="62">
        <v>0</v>
      </c>
      <c r="D58" s="50">
        <f t="shared" si="8"/>
        <v>24</v>
      </c>
    </row>
    <row r="59" spans="1:4" s="1" customFormat="1" x14ac:dyDescent="0.55000000000000004">
      <c r="A59" s="63" t="s">
        <v>181</v>
      </c>
      <c r="B59" s="64">
        <f>+'บุคลากร 61'!D58</f>
        <v>7</v>
      </c>
      <c r="C59" s="62">
        <v>0</v>
      </c>
      <c r="D59" s="50">
        <f t="shared" si="8"/>
        <v>7</v>
      </c>
    </row>
    <row r="60" spans="1:4" s="1" customFormat="1" x14ac:dyDescent="0.55000000000000004">
      <c r="A60" s="63" t="s">
        <v>182</v>
      </c>
      <c r="B60" s="64">
        <f>+'บุคลากร 61'!D59</f>
        <v>53</v>
      </c>
      <c r="C60" s="62">
        <v>0</v>
      </c>
      <c r="D60" s="50">
        <f t="shared" si="8"/>
        <v>53</v>
      </c>
    </row>
    <row r="61" spans="1:4" s="1" customFormat="1" x14ac:dyDescent="0.55000000000000004">
      <c r="A61" s="51" t="s">
        <v>5</v>
      </c>
      <c r="B61" s="52">
        <f>SUM(B37:B60)</f>
        <v>399</v>
      </c>
      <c r="C61" s="52">
        <f t="shared" ref="C61:D61" si="10">SUM(C37:C60)</f>
        <v>0</v>
      </c>
      <c r="D61" s="52">
        <f t="shared" si="10"/>
        <v>399</v>
      </c>
    </row>
    <row r="62" spans="1:4" x14ac:dyDescent="0.55000000000000004">
      <c r="A62" s="55" t="s">
        <v>5</v>
      </c>
      <c r="B62" s="56">
        <f>+B11+B17+B18+B24+B25+B26+B27+B28+B34+B35+B61</f>
        <v>1232</v>
      </c>
      <c r="C62" s="56">
        <f t="shared" ref="C62:D62" si="11">+C11+C17+C18+C24+C25+C26+C27+C28+C34+C35+C61</f>
        <v>11325.5</v>
      </c>
      <c r="D62" s="56">
        <f t="shared" si="11"/>
        <v>12557.5</v>
      </c>
    </row>
  </sheetData>
  <mergeCells count="6">
    <mergeCell ref="A1:D1"/>
    <mergeCell ref="A4:A5"/>
    <mergeCell ref="D4:D5"/>
    <mergeCell ref="B4:B5"/>
    <mergeCell ref="C4:C5"/>
    <mergeCell ref="A2:D2"/>
  </mergeCells>
  <pageMargins left="0.70866141732283505" right="0.23622047244094499" top="0.39370078740157499" bottom="0.27559055118110198" header="0.196850393700787" footer="0.1574803149606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ข้อมูลนักศึกษา 61</vt:lpstr>
      <vt:lpstr>บุคลากร 61</vt:lpstr>
      <vt:lpstr>รวม นศ.60 61+บุคลากร 61</vt:lpstr>
      <vt:lpstr>'ข้อมูลนักศึกษา 61'!Print_Titles</vt:lpstr>
      <vt:lpstr>'บุคลากร 61'!Print_Titles</vt:lpstr>
      <vt:lpstr>'รวม นศ.60 61+บุคลากร 61'!Print_Titles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napatsorn</dc:creator>
  <cp:lastModifiedBy>Ratree</cp:lastModifiedBy>
  <cp:lastPrinted>2019-06-14T11:53:12Z</cp:lastPrinted>
  <dcterms:created xsi:type="dcterms:W3CDTF">2016-09-03T07:35:15Z</dcterms:created>
  <dcterms:modified xsi:type="dcterms:W3CDTF">2019-06-14T11:54:51Z</dcterms:modified>
</cp:coreProperties>
</file>