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ข้อมูลขึ้น web\ครั้งที่ 1 ณ (12 พ.ค.63)\เพิ่ม\"/>
    </mc:Choice>
  </mc:AlternateContent>
  <xr:revisionPtr revIDLastSave="0" documentId="13_ncr:1_{AD733F0D-CE91-468E-9963-F897241BEF08}" xr6:coauthVersionLast="36" xr6:coauthVersionMax="36" xr10:uidLastSave="{00000000-0000-0000-0000-000000000000}"/>
  <bookViews>
    <workbookView xWindow="0" yWindow="0" windowWidth="20490" windowHeight="7545" xr2:uid="{B97F2B30-0E75-42BD-AED6-A6D70DA6AE71}"/>
  </bookViews>
  <sheets>
    <sheet name="ปันส่วนกลาง 62" sheetId="1" r:id="rId1"/>
  </sheets>
  <definedNames>
    <definedName name="_xlnm.Print_Titles" localSheetId="0">'ปันส่วนกลาง 62'!$1:$5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F81" i="1"/>
  <c r="AF81" i="1" s="1"/>
  <c r="F80" i="1"/>
  <c r="E79" i="1"/>
  <c r="F79" i="1" s="1"/>
  <c r="T79" i="1" s="1"/>
  <c r="AA78" i="1"/>
  <c r="F78" i="1"/>
  <c r="Q78" i="1" s="1"/>
  <c r="F77" i="1"/>
  <c r="F76" i="1"/>
  <c r="AF76" i="1" s="1"/>
  <c r="F75" i="1"/>
  <c r="Y75" i="1" s="1"/>
  <c r="F74" i="1"/>
  <c r="F73" i="1"/>
  <c r="AB73" i="1" s="1"/>
  <c r="Y72" i="1"/>
  <c r="W72" i="1"/>
  <c r="O72" i="1"/>
  <c r="L72" i="1"/>
  <c r="F72" i="1"/>
  <c r="AC72" i="1" s="1"/>
  <c r="F71" i="1"/>
  <c r="F70" i="1"/>
  <c r="T70" i="1" s="1"/>
  <c r="E69" i="1"/>
  <c r="F69" i="1" s="1"/>
  <c r="AB69" i="1" s="1"/>
  <c r="E68" i="1"/>
  <c r="F68" i="1" s="1"/>
  <c r="F67" i="1"/>
  <c r="E66" i="1"/>
  <c r="F66" i="1" s="1"/>
  <c r="F65" i="1"/>
  <c r="D64" i="1"/>
  <c r="F64" i="1" s="1"/>
  <c r="F63" i="1"/>
  <c r="F62" i="1"/>
  <c r="W62" i="1" s="1"/>
  <c r="D61" i="1"/>
  <c r="F61" i="1" s="1"/>
  <c r="F60" i="1"/>
  <c r="AG60" i="1" s="1"/>
  <c r="AG59" i="1"/>
  <c r="Y59" i="1"/>
  <c r="F59" i="1"/>
  <c r="U59" i="1" s="1"/>
  <c r="E58" i="1"/>
  <c r="D58" i="1"/>
  <c r="F57" i="1"/>
  <c r="X57" i="1" s="1"/>
  <c r="F56" i="1"/>
  <c r="Y56" i="1" s="1"/>
  <c r="F55" i="1"/>
  <c r="AA55" i="1" s="1"/>
  <c r="F54" i="1"/>
  <c r="F53" i="1"/>
  <c r="AC52" i="1"/>
  <c r="U52" i="1"/>
  <c r="M52" i="1"/>
  <c r="F52" i="1"/>
  <c r="F51" i="1"/>
  <c r="F50" i="1"/>
  <c r="AC50" i="1" s="1"/>
  <c r="F49" i="1"/>
  <c r="AF49" i="1" s="1"/>
  <c r="D48" i="1"/>
  <c r="F48" i="1" s="1"/>
  <c r="D47" i="1"/>
  <c r="F47" i="1" s="1"/>
  <c r="D46" i="1"/>
  <c r="F46" i="1" s="1"/>
  <c r="F45" i="1"/>
  <c r="AG45" i="1" s="1"/>
  <c r="E44" i="1"/>
  <c r="D44" i="1"/>
  <c r="D43" i="1"/>
  <c r="F43" i="1" s="1"/>
  <c r="D42" i="1"/>
  <c r="F42" i="1" s="1"/>
  <c r="Q42" i="1" s="1"/>
  <c r="F41" i="1"/>
  <c r="F40" i="1"/>
  <c r="Z39" i="1"/>
  <c r="F39" i="1"/>
  <c r="R39" i="1" s="1"/>
  <c r="E38" i="1"/>
  <c r="D38" i="1"/>
  <c r="F38" i="1" s="1"/>
  <c r="F37" i="1"/>
  <c r="F36" i="1"/>
  <c r="F35" i="1"/>
  <c r="Z34" i="1"/>
  <c r="T34" i="1"/>
  <c r="R34" i="1"/>
  <c r="F34" i="1"/>
  <c r="AC34" i="1" s="1"/>
  <c r="F33" i="1"/>
  <c r="AF33" i="1" s="1"/>
  <c r="U32" i="1"/>
  <c r="O32" i="1"/>
  <c r="I32" i="1"/>
  <c r="F32" i="1"/>
  <c r="AD32" i="1" s="1"/>
  <c r="F31" i="1"/>
  <c r="AD30" i="1"/>
  <c r="W30" i="1"/>
  <c r="F30" i="1"/>
  <c r="N30" i="1" s="1"/>
  <c r="F29" i="1"/>
  <c r="F28" i="1"/>
  <c r="W27" i="1"/>
  <c r="Q27" i="1"/>
  <c r="F27" i="1"/>
  <c r="H27" i="1" s="1"/>
  <c r="Z26" i="1"/>
  <c r="N26" i="1"/>
  <c r="M26" i="1"/>
  <c r="F26" i="1"/>
  <c r="F25" i="1"/>
  <c r="W25" i="1" s="1"/>
  <c r="F24" i="1"/>
  <c r="F23" i="1"/>
  <c r="I23" i="1" s="1"/>
  <c r="F22" i="1"/>
  <c r="D21" i="1"/>
  <c r="F21" i="1" s="1"/>
  <c r="T20" i="1"/>
  <c r="F20" i="1"/>
  <c r="AC20" i="1" s="1"/>
  <c r="AC19" i="1"/>
  <c r="F19" i="1"/>
  <c r="X19" i="1" s="1"/>
  <c r="AD18" i="1"/>
  <c r="AC18" i="1"/>
  <c r="T18" i="1"/>
  <c r="S18" i="1"/>
  <c r="M18" i="1"/>
  <c r="J18" i="1"/>
  <c r="I18" i="1"/>
  <c r="F18" i="1"/>
  <c r="AA18" i="1" s="1"/>
  <c r="F17" i="1"/>
  <c r="Z16" i="1"/>
  <c r="S16" i="1"/>
  <c r="R16" i="1"/>
  <c r="F16" i="1"/>
  <c r="M16" i="1" s="1"/>
  <c r="AB15" i="1"/>
  <c r="U15" i="1"/>
  <c r="T15" i="1"/>
  <c r="F15" i="1"/>
  <c r="F14" i="1"/>
  <c r="F13" i="1"/>
  <c r="AD13" i="1" s="1"/>
  <c r="D12" i="1"/>
  <c r="F12" i="1" s="1"/>
  <c r="F11" i="1"/>
  <c r="AD10" i="1"/>
  <c r="F10" i="1"/>
  <c r="F9" i="1"/>
  <c r="Q9" i="1" s="1"/>
  <c r="D8" i="1"/>
  <c r="F8" i="1" s="1"/>
  <c r="F7" i="1"/>
  <c r="AF7" i="1" s="1"/>
  <c r="D6" i="1"/>
  <c r="F6" i="1" s="1"/>
  <c r="AA20" i="1" l="1"/>
  <c r="L25" i="1"/>
  <c r="W70" i="1"/>
  <c r="I20" i="1"/>
  <c r="N23" i="1"/>
  <c r="L45" i="1"/>
  <c r="U62" i="1"/>
  <c r="T73" i="1"/>
  <c r="L75" i="1"/>
  <c r="W9" i="1"/>
  <c r="AD16" i="1"/>
  <c r="L19" i="1"/>
  <c r="O23" i="1"/>
  <c r="L39" i="1"/>
  <c r="Z9" i="1"/>
  <c r="L16" i="1"/>
  <c r="O19" i="1"/>
  <c r="M20" i="1"/>
  <c r="Z23" i="1"/>
  <c r="Y19" i="1"/>
  <c r="S20" i="1"/>
  <c r="L27" i="1"/>
  <c r="T30" i="1"/>
  <c r="H32" i="1"/>
  <c r="AF32" i="1"/>
  <c r="T39" i="1"/>
  <c r="F44" i="1"/>
  <c r="F82" i="1" s="1"/>
  <c r="U60" i="1"/>
  <c r="I72" i="1"/>
  <c r="AD72" i="1"/>
  <c r="AB75" i="1"/>
  <c r="L33" i="1"/>
  <c r="Q73" i="1"/>
  <c r="I75" i="1"/>
  <c r="W76" i="1"/>
  <c r="AB20" i="1"/>
  <c r="R25" i="1"/>
  <c r="M33" i="1"/>
  <c r="J20" i="1"/>
  <c r="AD25" i="1"/>
  <c r="Z32" i="1"/>
  <c r="T33" i="1"/>
  <c r="AA45" i="1"/>
  <c r="O60" i="1"/>
  <c r="Z73" i="1"/>
  <c r="S75" i="1"/>
  <c r="AF25" i="1"/>
  <c r="G32" i="1"/>
  <c r="Q60" i="1"/>
  <c r="G72" i="1"/>
  <c r="AA75" i="1"/>
  <c r="AG68" i="1"/>
  <c r="X68" i="1"/>
  <c r="X21" i="1"/>
  <c r="AC17" i="1"/>
  <c r="H28" i="1"/>
  <c r="Y36" i="1"/>
  <c r="X36" i="1"/>
  <c r="AB55" i="1"/>
  <c r="AC65" i="1"/>
  <c r="T65" i="1"/>
  <c r="H65" i="1"/>
  <c r="G38" i="1"/>
  <c r="W38" i="1"/>
  <c r="R50" i="1"/>
  <c r="I65" i="1"/>
  <c r="AD9" i="1"/>
  <c r="AD17" i="1"/>
  <c r="Q7" i="1"/>
  <c r="O9" i="1"/>
  <c r="AA10" i="1"/>
  <c r="AB12" i="1"/>
  <c r="M15" i="1"/>
  <c r="J19" i="1"/>
  <c r="AD23" i="1"/>
  <c r="J25" i="1"/>
  <c r="AC25" i="1"/>
  <c r="L26" i="1"/>
  <c r="AD27" i="1"/>
  <c r="Z27" i="1"/>
  <c r="J27" i="1"/>
  <c r="Y27" i="1"/>
  <c r="AG32" i="1"/>
  <c r="AB32" i="1"/>
  <c r="J32" i="1"/>
  <c r="K32" i="1" s="1"/>
  <c r="S32" i="1"/>
  <c r="I34" i="1"/>
  <c r="AD36" i="1"/>
  <c r="M41" i="1"/>
  <c r="Z42" i="1"/>
  <c r="AA54" i="1"/>
  <c r="O55" i="1"/>
  <c r="M59" i="1"/>
  <c r="M60" i="1"/>
  <c r="O62" i="1"/>
  <c r="S65" i="1"/>
  <c r="AA69" i="1"/>
  <c r="AA72" i="1"/>
  <c r="X72" i="1"/>
  <c r="J72" i="1"/>
  <c r="S72" i="1"/>
  <c r="AF73" i="1"/>
  <c r="I73" i="1"/>
  <c r="AC13" i="1"/>
  <c r="AF55" i="1"/>
  <c r="AC55" i="1"/>
  <c r="T55" i="1"/>
  <c r="I55" i="1"/>
  <c r="Y67" i="1"/>
  <c r="I42" i="1"/>
  <c r="Z70" i="1"/>
  <c r="AF70" i="1"/>
  <c r="N70" i="1"/>
  <c r="T37" i="1"/>
  <c r="AC42" i="1"/>
  <c r="Q55" i="1"/>
  <c r="Z61" i="1"/>
  <c r="Y24" i="1"/>
  <c r="Z29" i="1"/>
  <c r="H36" i="1"/>
  <c r="G55" i="1"/>
  <c r="S55" i="1"/>
  <c r="AF62" i="1"/>
  <c r="X62" i="1"/>
  <c r="I62" i="1"/>
  <c r="O67" i="1"/>
  <c r="Y70" i="1"/>
  <c r="AA19" i="1"/>
  <c r="AD19" i="1"/>
  <c r="T25" i="1"/>
  <c r="AG25" i="1"/>
  <c r="S29" i="1"/>
  <c r="J36" i="1"/>
  <c r="O42" i="1"/>
  <c r="AG44" i="1"/>
  <c r="H55" i="1"/>
  <c r="U55" i="1"/>
  <c r="AG56" i="1"/>
  <c r="F58" i="1"/>
  <c r="AF58" i="1" s="1"/>
  <c r="H62" i="1"/>
  <c r="AC62" i="1"/>
  <c r="J65" i="1"/>
  <c r="AA65" i="1"/>
  <c r="AG67" i="1"/>
  <c r="G70" i="1"/>
  <c r="AB70" i="1"/>
  <c r="AD77" i="1"/>
  <c r="Y77" i="1"/>
  <c r="AD80" i="1"/>
  <c r="G80" i="1"/>
  <c r="M80" i="1"/>
  <c r="Y65" i="1"/>
  <c r="W11" i="1"/>
  <c r="Z65" i="1"/>
  <c r="AG14" i="1"/>
  <c r="J9" i="1"/>
  <c r="W15" i="1"/>
  <c r="AG17" i="1"/>
  <c r="G19" i="1"/>
  <c r="AG19" i="1"/>
  <c r="X30" i="1"/>
  <c r="H30" i="1"/>
  <c r="J38" i="1"/>
  <c r="AC51" i="1"/>
  <c r="U51" i="1"/>
  <c r="M53" i="1"/>
  <c r="U53" i="1"/>
  <c r="J55" i="1"/>
  <c r="Y55" i="1"/>
  <c r="I56" i="1"/>
  <c r="AC59" i="1"/>
  <c r="O59" i="1"/>
  <c r="AA60" i="1"/>
  <c r="Z60" i="1"/>
  <c r="H60" i="1"/>
  <c r="Y60" i="1"/>
  <c r="AD62" i="1"/>
  <c r="O65" i="1"/>
  <c r="AB65" i="1"/>
  <c r="H70" i="1"/>
  <c r="AG70" i="1"/>
  <c r="M77" i="1"/>
  <c r="X80" i="1"/>
  <c r="AG42" i="1"/>
  <c r="AF42" i="1"/>
  <c r="J42" i="1"/>
  <c r="AG50" i="1"/>
  <c r="W17" i="1"/>
  <c r="AG55" i="1"/>
  <c r="T12" i="1"/>
  <c r="R19" i="1"/>
  <c r="Z25" i="1"/>
  <c r="AA9" i="1"/>
  <c r="M12" i="1"/>
  <c r="AC15" i="1"/>
  <c r="S19" i="1"/>
  <c r="H25" i="1"/>
  <c r="AG26" i="1"/>
  <c r="U26" i="1"/>
  <c r="AB26" i="1"/>
  <c r="AA31" i="1"/>
  <c r="J31" i="1"/>
  <c r="AF34" i="1"/>
  <c r="O34" i="1"/>
  <c r="R36" i="1"/>
  <c r="J62" i="1"/>
  <c r="N9" i="1"/>
  <c r="AG9" i="1"/>
  <c r="S12" i="1"/>
  <c r="J15" i="1"/>
  <c r="W16" i="1"/>
  <c r="AC16" i="1"/>
  <c r="AB18" i="1"/>
  <c r="AE18" i="1" s="1"/>
  <c r="U18" i="1"/>
  <c r="I19" i="1"/>
  <c r="W19" i="1"/>
  <c r="Z20" i="1"/>
  <c r="U20" i="1"/>
  <c r="AG22" i="1"/>
  <c r="AB23" i="1"/>
  <c r="I25" i="1"/>
  <c r="X25" i="1"/>
  <c r="H26" i="1"/>
  <c r="AD26" i="1"/>
  <c r="X27" i="1"/>
  <c r="G30" i="1"/>
  <c r="T31" i="1"/>
  <c r="R32" i="1"/>
  <c r="Y33" i="1"/>
  <c r="N33" i="1"/>
  <c r="H34" i="1"/>
  <c r="AD34" i="1"/>
  <c r="W36" i="1"/>
  <c r="AF39" i="1"/>
  <c r="AA39" i="1"/>
  <c r="AF40" i="1"/>
  <c r="Y42" i="1"/>
  <c r="AF45" i="1"/>
  <c r="S45" i="1"/>
  <c r="M51" i="1"/>
  <c r="AD53" i="1"/>
  <c r="M55" i="1"/>
  <c r="Z55" i="1"/>
  <c r="M56" i="1"/>
  <c r="L59" i="1"/>
  <c r="P59" i="1" s="1"/>
  <c r="G60" i="1"/>
  <c r="AC60" i="1"/>
  <c r="N62" i="1"/>
  <c r="AF63" i="1"/>
  <c r="Q65" i="1"/>
  <c r="AG65" i="1"/>
  <c r="O70" i="1"/>
  <c r="AA71" i="1"/>
  <c r="R72" i="1"/>
  <c r="AG72" i="1"/>
  <c r="AG74" i="1"/>
  <c r="G7" i="1"/>
  <c r="Y7" i="1"/>
  <c r="J21" i="1"/>
  <c r="O74" i="1"/>
  <c r="Z7" i="1"/>
  <c r="L13" i="1"/>
  <c r="N15" i="1"/>
  <c r="AF15" i="1"/>
  <c r="M21" i="1"/>
  <c r="N22" i="1"/>
  <c r="AG47" i="1"/>
  <c r="X47" i="1"/>
  <c r="L47" i="1"/>
  <c r="AF47" i="1"/>
  <c r="U47" i="1"/>
  <c r="J47" i="1"/>
  <c r="AD47" i="1"/>
  <c r="S47" i="1"/>
  <c r="I47" i="1"/>
  <c r="K47" i="1" s="1"/>
  <c r="AB47" i="1"/>
  <c r="R47" i="1"/>
  <c r="H47" i="1"/>
  <c r="Y47" i="1"/>
  <c r="N47" i="1"/>
  <c r="S63" i="1"/>
  <c r="X74" i="1"/>
  <c r="I7" i="1"/>
  <c r="S7" i="1"/>
  <c r="AA7" i="1"/>
  <c r="AB9" i="1"/>
  <c r="M10" i="1"/>
  <c r="H12" i="1"/>
  <c r="U12" i="1"/>
  <c r="M13" i="1"/>
  <c r="G15" i="1"/>
  <c r="O15" i="1"/>
  <c r="Y15" i="1"/>
  <c r="AG15" i="1"/>
  <c r="N18" i="1"/>
  <c r="W18" i="1"/>
  <c r="AF18" i="1"/>
  <c r="N20" i="1"/>
  <c r="W20" i="1"/>
  <c r="AF20" i="1"/>
  <c r="N21" i="1"/>
  <c r="Q22" i="1"/>
  <c r="AF23" i="1"/>
  <c r="U23" i="1"/>
  <c r="J23" i="1"/>
  <c r="AG23" i="1"/>
  <c r="X23" i="1"/>
  <c r="L23" i="1"/>
  <c r="R23" i="1"/>
  <c r="L24" i="1"/>
  <c r="Z24" i="1"/>
  <c r="T28" i="1"/>
  <c r="G47" i="1"/>
  <c r="W49" i="1"/>
  <c r="I79" i="1"/>
  <c r="J7" i="1"/>
  <c r="T7" i="1"/>
  <c r="AB7" i="1"/>
  <c r="H9" i="1"/>
  <c r="T9" i="1"/>
  <c r="AC9" i="1"/>
  <c r="T10" i="1"/>
  <c r="I12" i="1"/>
  <c r="Z12" i="1"/>
  <c r="T13" i="1"/>
  <c r="H15" i="1"/>
  <c r="Q15" i="1"/>
  <c r="Z15" i="1"/>
  <c r="T16" i="1"/>
  <c r="L17" i="1"/>
  <c r="G18" i="1"/>
  <c r="O18" i="1"/>
  <c r="Y18" i="1"/>
  <c r="AG18" i="1"/>
  <c r="G20" i="1"/>
  <c r="O20" i="1"/>
  <c r="Y20" i="1"/>
  <c r="AG20" i="1"/>
  <c r="W21" i="1"/>
  <c r="U22" i="1"/>
  <c r="G23" i="1"/>
  <c r="K23" i="1" s="1"/>
  <c r="S23" i="1"/>
  <c r="M24" i="1"/>
  <c r="AC28" i="1"/>
  <c r="Z40" i="1"/>
  <c r="L40" i="1"/>
  <c r="Y40" i="1"/>
  <c r="J40" i="1"/>
  <c r="X40" i="1"/>
  <c r="I40" i="1"/>
  <c r="AG40" i="1"/>
  <c r="S40" i="1"/>
  <c r="H40" i="1"/>
  <c r="AD40" i="1"/>
  <c r="O40" i="1"/>
  <c r="O47" i="1"/>
  <c r="AB76" i="1"/>
  <c r="T76" i="1"/>
  <c r="J76" i="1"/>
  <c r="AA76" i="1"/>
  <c r="S76" i="1"/>
  <c r="I76" i="1"/>
  <c r="Z76" i="1"/>
  <c r="Q76" i="1"/>
  <c r="H76" i="1"/>
  <c r="AG76" i="1"/>
  <c r="Y76" i="1"/>
  <c r="O76" i="1"/>
  <c r="G76" i="1"/>
  <c r="AC76" i="1"/>
  <c r="U76" i="1"/>
  <c r="M76" i="1"/>
  <c r="M7" i="1"/>
  <c r="U7" i="1"/>
  <c r="AC7" i="1"/>
  <c r="I9" i="1"/>
  <c r="U9" i="1"/>
  <c r="AF9" i="1"/>
  <c r="U10" i="1"/>
  <c r="J12" i="1"/>
  <c r="AA12" i="1"/>
  <c r="W13" i="1"/>
  <c r="I15" i="1"/>
  <c r="S15" i="1"/>
  <c r="AA15" i="1"/>
  <c r="H16" i="1"/>
  <c r="O17" i="1"/>
  <c r="H18" i="1"/>
  <c r="Q18" i="1"/>
  <c r="Z18" i="1"/>
  <c r="Q19" i="1"/>
  <c r="H20" i="1"/>
  <c r="Q20" i="1"/>
  <c r="X22" i="1"/>
  <c r="H23" i="1"/>
  <c r="Y23" i="1"/>
  <c r="N24" i="1"/>
  <c r="R40" i="1"/>
  <c r="Z47" i="1"/>
  <c r="AA52" i="1"/>
  <c r="AE52" i="1" s="1"/>
  <c r="S52" i="1"/>
  <c r="J52" i="1"/>
  <c r="Z52" i="1"/>
  <c r="Q52" i="1"/>
  <c r="I52" i="1"/>
  <c r="AG52" i="1"/>
  <c r="Y52" i="1"/>
  <c r="O52" i="1"/>
  <c r="H52" i="1"/>
  <c r="AF52" i="1"/>
  <c r="W52" i="1"/>
  <c r="N52" i="1"/>
  <c r="G52" i="1"/>
  <c r="AB52" i="1"/>
  <c r="T52" i="1"/>
  <c r="N76" i="1"/>
  <c r="X78" i="1"/>
  <c r="L78" i="1"/>
  <c r="AG78" i="1"/>
  <c r="W78" i="1"/>
  <c r="J78" i="1"/>
  <c r="AD78" i="1"/>
  <c r="S78" i="1"/>
  <c r="I78" i="1"/>
  <c r="AC78" i="1"/>
  <c r="R78" i="1"/>
  <c r="G78" i="1"/>
  <c r="Y78" i="1"/>
  <c r="O78" i="1"/>
  <c r="L22" i="1"/>
  <c r="AD74" i="1"/>
  <c r="U74" i="1"/>
  <c r="L74" i="1"/>
  <c r="AC74" i="1"/>
  <c r="S74" i="1"/>
  <c r="I74" i="1"/>
  <c r="Z74" i="1"/>
  <c r="R74" i="1"/>
  <c r="H74" i="1"/>
  <c r="Y74" i="1"/>
  <c r="Q74" i="1"/>
  <c r="G74" i="1"/>
  <c r="AF74" i="1"/>
  <c r="W74" i="1"/>
  <c r="N74" i="1"/>
  <c r="AG7" i="1"/>
  <c r="N7" i="1"/>
  <c r="Z22" i="1"/>
  <c r="W7" i="1"/>
  <c r="O7" i="1"/>
  <c r="AA22" i="1"/>
  <c r="AB49" i="1"/>
  <c r="T49" i="1"/>
  <c r="J49" i="1"/>
  <c r="AA49" i="1"/>
  <c r="S49" i="1"/>
  <c r="I49" i="1"/>
  <c r="Z49" i="1"/>
  <c r="Q49" i="1"/>
  <c r="H49" i="1"/>
  <c r="K49" i="1" s="1"/>
  <c r="AG49" i="1"/>
  <c r="Y49" i="1"/>
  <c r="O49" i="1"/>
  <c r="G49" i="1"/>
  <c r="AC49" i="1"/>
  <c r="U49" i="1"/>
  <c r="M49" i="1"/>
  <c r="Z63" i="1"/>
  <c r="M63" i="1"/>
  <c r="Y63" i="1"/>
  <c r="L63" i="1"/>
  <c r="U63" i="1"/>
  <c r="J63" i="1"/>
  <c r="AG63" i="1"/>
  <c r="T63" i="1"/>
  <c r="G63" i="1"/>
  <c r="AB63" i="1"/>
  <c r="N63" i="1"/>
  <c r="P63" i="1" s="1"/>
  <c r="H7" i="1"/>
  <c r="L10" i="1"/>
  <c r="N49" i="1"/>
  <c r="AG79" i="1"/>
  <c r="AB79" i="1"/>
  <c r="R79" i="1"/>
  <c r="AA79" i="1"/>
  <c r="M79" i="1"/>
  <c r="Z79" i="1"/>
  <c r="L79" i="1"/>
  <c r="U79" i="1"/>
  <c r="J79" i="1"/>
  <c r="S79" i="1"/>
  <c r="Q25" i="1"/>
  <c r="AA25" i="1"/>
  <c r="G26" i="1"/>
  <c r="T26" i="1"/>
  <c r="S27" i="1"/>
  <c r="AF27" i="1"/>
  <c r="I29" i="1"/>
  <c r="M30" i="1"/>
  <c r="AC30" i="1"/>
  <c r="N32" i="1"/>
  <c r="Y32" i="1"/>
  <c r="Z33" i="1"/>
  <c r="L34" i="1"/>
  <c r="X34" i="1"/>
  <c r="AG34" i="1"/>
  <c r="Q36" i="1"/>
  <c r="Z36" i="1"/>
  <c r="H38" i="1"/>
  <c r="AG39" i="1"/>
  <c r="H42" i="1"/>
  <c r="W42" i="1"/>
  <c r="J45" i="1"/>
  <c r="Z45" i="1"/>
  <c r="M50" i="1"/>
  <c r="AA50" i="1"/>
  <c r="AD51" i="1"/>
  <c r="T53" i="1"/>
  <c r="N55" i="1"/>
  <c r="W55" i="1"/>
  <c r="S56" i="1"/>
  <c r="AA59" i="1"/>
  <c r="J60" i="1"/>
  <c r="T60" i="1"/>
  <c r="AB60" i="1"/>
  <c r="Q62" i="1"/>
  <c r="G65" i="1"/>
  <c r="N65" i="1"/>
  <c r="W65" i="1"/>
  <c r="AF65" i="1"/>
  <c r="J67" i="1"/>
  <c r="AB67" i="1"/>
  <c r="O68" i="1"/>
  <c r="L69" i="1"/>
  <c r="J70" i="1"/>
  <c r="S70" i="1"/>
  <c r="AA70" i="1"/>
  <c r="Q72" i="1"/>
  <c r="H73" i="1"/>
  <c r="O73" i="1"/>
  <c r="Y73" i="1"/>
  <c r="AG73" i="1"/>
  <c r="R75" i="1"/>
  <c r="AD75" i="1"/>
  <c r="L77" i="1"/>
  <c r="U77" i="1"/>
  <c r="AG77" i="1"/>
  <c r="Q30" i="1"/>
  <c r="Q34" i="1"/>
  <c r="AA34" i="1"/>
  <c r="S36" i="1"/>
  <c r="AF36" i="1"/>
  <c r="N38" i="1"/>
  <c r="R45" i="1"/>
  <c r="AB45" i="1"/>
  <c r="S50" i="1"/>
  <c r="AC53" i="1"/>
  <c r="Z56" i="1"/>
  <c r="N60" i="1"/>
  <c r="W60" i="1"/>
  <c r="AF60" i="1"/>
  <c r="R67" i="1"/>
  <c r="Y68" i="1"/>
  <c r="M70" i="1"/>
  <c r="U70" i="1"/>
  <c r="AC70" i="1"/>
  <c r="J73" i="1"/>
  <c r="S73" i="1"/>
  <c r="AA73" i="1"/>
  <c r="U75" i="1"/>
  <c r="O77" i="1"/>
  <c r="Z77" i="1"/>
  <c r="T50" i="1"/>
  <c r="W67" i="1"/>
  <c r="Z68" i="1"/>
  <c r="R77" i="1"/>
  <c r="AA77" i="1"/>
  <c r="AC38" i="1"/>
  <c r="T45" i="1"/>
  <c r="I50" i="1"/>
  <c r="U50" i="1"/>
  <c r="O57" i="1"/>
  <c r="G67" i="1"/>
  <c r="X67" i="1"/>
  <c r="I68" i="1"/>
  <c r="AA68" i="1"/>
  <c r="M73" i="1"/>
  <c r="U73" i="1"/>
  <c r="AC73" i="1"/>
  <c r="G77" i="1"/>
  <c r="S77" i="1"/>
  <c r="AC77" i="1"/>
  <c r="O25" i="1"/>
  <c r="S26" i="1"/>
  <c r="R27" i="1"/>
  <c r="J30" i="1"/>
  <c r="AF31" i="1"/>
  <c r="L32" i="1"/>
  <c r="X32" i="1"/>
  <c r="J34" i="1"/>
  <c r="W34" i="1"/>
  <c r="L36" i="1"/>
  <c r="AD38" i="1"/>
  <c r="S42" i="1"/>
  <c r="H45" i="1"/>
  <c r="Y45" i="1"/>
  <c r="L50" i="1"/>
  <c r="Z50" i="1"/>
  <c r="Q54" i="1"/>
  <c r="Q56" i="1"/>
  <c r="I60" i="1"/>
  <c r="S60" i="1"/>
  <c r="M65" i="1"/>
  <c r="U65" i="1"/>
  <c r="I67" i="1"/>
  <c r="J68" i="1"/>
  <c r="I70" i="1"/>
  <c r="Q70" i="1"/>
  <c r="G73" i="1"/>
  <c r="N73" i="1"/>
  <c r="W73" i="1"/>
  <c r="M75" i="1"/>
  <c r="AC75" i="1"/>
  <c r="H77" i="1"/>
  <c r="T77" i="1"/>
  <c r="Y6" i="1"/>
  <c r="M6" i="1"/>
  <c r="G6" i="1"/>
  <c r="AF6" i="1"/>
  <c r="Z6" i="1"/>
  <c r="T6" i="1"/>
  <c r="N6" i="1"/>
  <c r="H6" i="1"/>
  <c r="S6" i="1"/>
  <c r="Q6" i="1"/>
  <c r="O6" i="1"/>
  <c r="W6" i="1"/>
  <c r="L6" i="1"/>
  <c r="X6" i="1"/>
  <c r="AD6" i="1"/>
  <c r="AG6" i="1"/>
  <c r="AC6" i="1"/>
  <c r="U6" i="1"/>
  <c r="AB6" i="1"/>
  <c r="R6" i="1"/>
  <c r="J6" i="1"/>
  <c r="AA6" i="1"/>
  <c r="I6" i="1"/>
  <c r="Z8" i="1"/>
  <c r="AG8" i="1"/>
  <c r="AA8" i="1"/>
  <c r="U8" i="1"/>
  <c r="O8" i="1"/>
  <c r="I8" i="1"/>
  <c r="AF8" i="1"/>
  <c r="T8" i="1"/>
  <c r="N8" i="1"/>
  <c r="H8" i="1"/>
  <c r="AB8" i="1"/>
  <c r="J8" i="1"/>
  <c r="X8" i="1"/>
  <c r="Q8" i="1"/>
  <c r="Y8" i="1"/>
  <c r="W8" i="1"/>
  <c r="M8" i="1"/>
  <c r="AD8" i="1"/>
  <c r="L8" i="1"/>
  <c r="AC8" i="1"/>
  <c r="S8" i="1"/>
  <c r="R8" i="1"/>
  <c r="G8" i="1"/>
  <c r="Y10" i="1"/>
  <c r="S11" i="1"/>
  <c r="G13" i="1"/>
  <c r="U14" i="1"/>
  <c r="Q17" i="1"/>
  <c r="AG21" i="1"/>
  <c r="AA21" i="1"/>
  <c r="U21" i="1"/>
  <c r="O21" i="1"/>
  <c r="I21" i="1"/>
  <c r="Y21" i="1"/>
  <c r="Z21" i="1"/>
  <c r="S21" i="1"/>
  <c r="L21" i="1"/>
  <c r="AF21" i="1"/>
  <c r="R21" i="1"/>
  <c r="AB21" i="1"/>
  <c r="G24" i="1"/>
  <c r="S24" i="1"/>
  <c r="AC24" i="1"/>
  <c r="L28" i="1"/>
  <c r="L29" i="1"/>
  <c r="X29" i="1"/>
  <c r="AG29" i="1"/>
  <c r="L31" i="1"/>
  <c r="H10" i="1"/>
  <c r="R10" i="1"/>
  <c r="Z10" i="1"/>
  <c r="L11" i="1"/>
  <c r="AD11" i="1"/>
  <c r="AC12" i="1"/>
  <c r="AD12" i="1"/>
  <c r="X12" i="1"/>
  <c r="R12" i="1"/>
  <c r="V12" i="1" s="1"/>
  <c r="L12" i="1"/>
  <c r="W12" i="1"/>
  <c r="Q12" i="1"/>
  <c r="N12" i="1"/>
  <c r="AF12" i="1"/>
  <c r="H13" i="1"/>
  <c r="R13" i="1"/>
  <c r="Z13" i="1"/>
  <c r="L14" i="1"/>
  <c r="AD14" i="1"/>
  <c r="AA16" i="1"/>
  <c r="I16" i="1"/>
  <c r="AB16" i="1"/>
  <c r="J16" i="1"/>
  <c r="AG16" i="1"/>
  <c r="U16" i="1"/>
  <c r="O16" i="1"/>
  <c r="N16" i="1"/>
  <c r="X16" i="1"/>
  <c r="AF16" i="1"/>
  <c r="J17" i="1"/>
  <c r="R17" i="1"/>
  <c r="AB17" i="1"/>
  <c r="G21" i="1"/>
  <c r="Q21" i="1"/>
  <c r="AC21" i="1"/>
  <c r="Y22" i="1"/>
  <c r="S22" i="1"/>
  <c r="M22" i="1"/>
  <c r="G22" i="1"/>
  <c r="AC22" i="1"/>
  <c r="AD22" i="1"/>
  <c r="W22" i="1"/>
  <c r="I22" i="1"/>
  <c r="O22" i="1"/>
  <c r="H22" i="1"/>
  <c r="R22" i="1"/>
  <c r="AB22" i="1"/>
  <c r="T24" i="1"/>
  <c r="AF24" i="1"/>
  <c r="N28" i="1"/>
  <c r="W28" i="1"/>
  <c r="M29" i="1"/>
  <c r="Y29" i="1"/>
  <c r="N31" i="1"/>
  <c r="Z31" i="1"/>
  <c r="AG33" i="1"/>
  <c r="AA33" i="1"/>
  <c r="U33" i="1"/>
  <c r="O33" i="1"/>
  <c r="I33" i="1"/>
  <c r="AD33" i="1"/>
  <c r="H33" i="1"/>
  <c r="X33" i="1"/>
  <c r="Q33" i="1"/>
  <c r="J33" i="1"/>
  <c r="W33" i="1"/>
  <c r="R33" i="1"/>
  <c r="AB33" i="1"/>
  <c r="L35" i="1"/>
  <c r="U35" i="1"/>
  <c r="AG35" i="1"/>
  <c r="N37" i="1"/>
  <c r="AB37" i="1"/>
  <c r="Q38" i="1"/>
  <c r="I10" i="1"/>
  <c r="S10" i="1"/>
  <c r="M11" i="1"/>
  <c r="G12" i="1"/>
  <c r="O12" i="1"/>
  <c r="Y12" i="1"/>
  <c r="AG12" i="1"/>
  <c r="S13" i="1"/>
  <c r="O14" i="1"/>
  <c r="W14" i="1"/>
  <c r="G16" i="1"/>
  <c r="Q16" i="1"/>
  <c r="Y16" i="1"/>
  <c r="U17" i="1"/>
  <c r="H21" i="1"/>
  <c r="T21" i="1"/>
  <c r="AD21" i="1"/>
  <c r="J22" i="1"/>
  <c r="T22" i="1"/>
  <c r="AF22" i="1"/>
  <c r="AC26" i="1"/>
  <c r="W26" i="1"/>
  <c r="Q26" i="1"/>
  <c r="I26" i="1"/>
  <c r="AF26" i="1"/>
  <c r="Y26" i="1"/>
  <c r="R26" i="1"/>
  <c r="J26" i="1"/>
  <c r="X26" i="1"/>
  <c r="O26" i="1"/>
  <c r="P26" i="1" s="1"/>
  <c r="AA26" i="1"/>
  <c r="O28" i="1"/>
  <c r="AA28" i="1"/>
  <c r="AG30" i="1"/>
  <c r="AA30" i="1"/>
  <c r="U30" i="1"/>
  <c r="O30" i="1"/>
  <c r="I30" i="1"/>
  <c r="R30" i="1"/>
  <c r="Z30" i="1"/>
  <c r="S30" i="1"/>
  <c r="L30" i="1"/>
  <c r="AF30" i="1"/>
  <c r="Y30" i="1"/>
  <c r="AB30" i="1"/>
  <c r="Q31" i="1"/>
  <c r="G33" i="1"/>
  <c r="S33" i="1"/>
  <c r="AC33" i="1"/>
  <c r="M35" i="1"/>
  <c r="O37" i="1"/>
  <c r="AC37" i="1"/>
  <c r="AF48" i="1"/>
  <c r="Z48" i="1"/>
  <c r="T48" i="1"/>
  <c r="N48" i="1"/>
  <c r="H48" i="1"/>
  <c r="AD48" i="1"/>
  <c r="W48" i="1"/>
  <c r="I48" i="1"/>
  <c r="AG48" i="1"/>
  <c r="X48" i="1"/>
  <c r="O48" i="1"/>
  <c r="M48" i="1"/>
  <c r="AC48" i="1"/>
  <c r="U48" i="1"/>
  <c r="L48" i="1"/>
  <c r="AB48" i="1"/>
  <c r="S48" i="1"/>
  <c r="AA48" i="1"/>
  <c r="R48" i="1"/>
  <c r="J48" i="1"/>
  <c r="Y48" i="1"/>
  <c r="Q48" i="1"/>
  <c r="G48" i="1"/>
  <c r="Z11" i="1"/>
  <c r="AG11" i="1"/>
  <c r="AA11" i="1"/>
  <c r="U11" i="1"/>
  <c r="O11" i="1"/>
  <c r="I11" i="1"/>
  <c r="AF11" i="1"/>
  <c r="T11" i="1"/>
  <c r="N11" i="1"/>
  <c r="H11" i="1"/>
  <c r="X11" i="1"/>
  <c r="Y14" i="1"/>
  <c r="M14" i="1"/>
  <c r="AF14" i="1"/>
  <c r="Z14" i="1"/>
  <c r="T14" i="1"/>
  <c r="N14" i="1"/>
  <c r="H14" i="1"/>
  <c r="S14" i="1"/>
  <c r="G14" i="1"/>
  <c r="X14" i="1"/>
  <c r="Y28" i="1"/>
  <c r="S28" i="1"/>
  <c r="M28" i="1"/>
  <c r="G28" i="1"/>
  <c r="X28" i="1"/>
  <c r="AG28" i="1"/>
  <c r="Z28" i="1"/>
  <c r="R28" i="1"/>
  <c r="AF28" i="1"/>
  <c r="Q28" i="1"/>
  <c r="J28" i="1"/>
  <c r="AB28" i="1"/>
  <c r="AC29" i="1"/>
  <c r="W29" i="1"/>
  <c r="Q29" i="1"/>
  <c r="U29" i="1"/>
  <c r="AD29" i="1"/>
  <c r="O29" i="1"/>
  <c r="H29" i="1"/>
  <c r="AB29" i="1"/>
  <c r="N29" i="1"/>
  <c r="G29" i="1"/>
  <c r="R29" i="1"/>
  <c r="AA29" i="1"/>
  <c r="Y31" i="1"/>
  <c r="S31" i="1"/>
  <c r="M31" i="1"/>
  <c r="G31" i="1"/>
  <c r="O31" i="1"/>
  <c r="AD31" i="1"/>
  <c r="W31" i="1"/>
  <c r="I31" i="1"/>
  <c r="AC31" i="1"/>
  <c r="AE31" i="1" s="1"/>
  <c r="H31" i="1"/>
  <c r="R31" i="1"/>
  <c r="AB31" i="1"/>
  <c r="N35" i="1"/>
  <c r="Z35" i="1"/>
  <c r="AG41" i="1"/>
  <c r="AA41" i="1"/>
  <c r="U41" i="1"/>
  <c r="O41" i="1"/>
  <c r="I41" i="1"/>
  <c r="X41" i="1"/>
  <c r="Q41" i="1"/>
  <c r="J41" i="1"/>
  <c r="W41" i="1"/>
  <c r="H41" i="1"/>
  <c r="AC41" i="1"/>
  <c r="N41" i="1"/>
  <c r="G41" i="1"/>
  <c r="AB41" i="1"/>
  <c r="T41" i="1"/>
  <c r="Z41" i="1"/>
  <c r="S41" i="1"/>
  <c r="L41" i="1"/>
  <c r="AF41" i="1"/>
  <c r="Y41" i="1"/>
  <c r="R41" i="1"/>
  <c r="AD41" i="1"/>
  <c r="AB66" i="1"/>
  <c r="AD66" i="1"/>
  <c r="W66" i="1"/>
  <c r="O66" i="1"/>
  <c r="I66" i="1"/>
  <c r="Z66" i="1"/>
  <c r="R66" i="1"/>
  <c r="J66" i="1"/>
  <c r="AA66" i="1"/>
  <c r="S66" i="1"/>
  <c r="AG66" i="1"/>
  <c r="U66" i="1"/>
  <c r="H66" i="1"/>
  <c r="AF66" i="1"/>
  <c r="T66" i="1"/>
  <c r="G66" i="1"/>
  <c r="Q66" i="1"/>
  <c r="AC66" i="1"/>
  <c r="N66" i="1"/>
  <c r="Y66" i="1"/>
  <c r="M66" i="1"/>
  <c r="X66" i="1"/>
  <c r="L66" i="1"/>
  <c r="Y11" i="1"/>
  <c r="I14" i="1"/>
  <c r="AC35" i="1"/>
  <c r="W35" i="1"/>
  <c r="Q35" i="1"/>
  <c r="X35" i="1"/>
  <c r="I35" i="1"/>
  <c r="AF35" i="1"/>
  <c r="Y35" i="1"/>
  <c r="R35" i="1"/>
  <c r="J35" i="1"/>
  <c r="O35" i="1"/>
  <c r="AA35" i="1"/>
  <c r="Y37" i="1"/>
  <c r="S37" i="1"/>
  <c r="M37" i="1"/>
  <c r="G37" i="1"/>
  <c r="AF37" i="1"/>
  <c r="X37" i="1"/>
  <c r="Q37" i="1"/>
  <c r="J37" i="1"/>
  <c r="W37" i="1"/>
  <c r="I37" i="1"/>
  <c r="AG37" i="1"/>
  <c r="Z37" i="1"/>
  <c r="R37" i="1"/>
  <c r="AD37" i="1"/>
  <c r="U37" i="1"/>
  <c r="AE65" i="1"/>
  <c r="AA14" i="1"/>
  <c r="J10" i="1"/>
  <c r="AC10" i="1"/>
  <c r="W10" i="1"/>
  <c r="Q10" i="1"/>
  <c r="AB10" i="1"/>
  <c r="N10" i="1"/>
  <c r="X10" i="1"/>
  <c r="AF10" i="1"/>
  <c r="J11" i="1"/>
  <c r="R11" i="1"/>
  <c r="AB11" i="1"/>
  <c r="AG13" i="1"/>
  <c r="U13" i="1"/>
  <c r="AB13" i="1"/>
  <c r="J13" i="1"/>
  <c r="AA13" i="1"/>
  <c r="O13" i="1"/>
  <c r="I13" i="1"/>
  <c r="N13" i="1"/>
  <c r="X13" i="1"/>
  <c r="AF13" i="1"/>
  <c r="J14" i="1"/>
  <c r="R14" i="1"/>
  <c r="AB14" i="1"/>
  <c r="Y17" i="1"/>
  <c r="S17" i="1"/>
  <c r="G17" i="1"/>
  <c r="AF17" i="1"/>
  <c r="Z17" i="1"/>
  <c r="T17" i="1"/>
  <c r="N17" i="1"/>
  <c r="H17" i="1"/>
  <c r="M17" i="1"/>
  <c r="X17" i="1"/>
  <c r="AG24" i="1"/>
  <c r="AA24" i="1"/>
  <c r="U24" i="1"/>
  <c r="O24" i="1"/>
  <c r="I24" i="1"/>
  <c r="AD24" i="1"/>
  <c r="H24" i="1"/>
  <c r="X24" i="1"/>
  <c r="Q24" i="1"/>
  <c r="J24" i="1"/>
  <c r="W24" i="1"/>
  <c r="R24" i="1"/>
  <c r="AB24" i="1"/>
  <c r="I28" i="1"/>
  <c r="U28" i="1"/>
  <c r="AD28" i="1"/>
  <c r="J29" i="1"/>
  <c r="T29" i="1"/>
  <c r="AF29" i="1"/>
  <c r="U31" i="1"/>
  <c r="AG31" i="1"/>
  <c r="G35" i="1"/>
  <c r="S35" i="1"/>
  <c r="AB35" i="1"/>
  <c r="H37" i="1"/>
  <c r="AF46" i="1"/>
  <c r="Z46" i="1"/>
  <c r="T46" i="1"/>
  <c r="N46" i="1"/>
  <c r="H46" i="1"/>
  <c r="AG46" i="1"/>
  <c r="Y46" i="1"/>
  <c r="R46" i="1"/>
  <c r="W46" i="1"/>
  <c r="O46" i="1"/>
  <c r="AD46" i="1"/>
  <c r="M46" i="1"/>
  <c r="AC46" i="1"/>
  <c r="U46" i="1"/>
  <c r="L46" i="1"/>
  <c r="AB46" i="1"/>
  <c r="S46" i="1"/>
  <c r="J46" i="1"/>
  <c r="AA46" i="1"/>
  <c r="Q46" i="1"/>
  <c r="I46" i="1"/>
  <c r="X46" i="1"/>
  <c r="G46" i="1"/>
  <c r="D82" i="1"/>
  <c r="G11" i="1"/>
  <c r="G10" i="1"/>
  <c r="Y13" i="1"/>
  <c r="AC14" i="1"/>
  <c r="AA17" i="1"/>
  <c r="X31" i="1"/>
  <c r="H35" i="1"/>
  <c r="T35" i="1"/>
  <c r="AD35" i="1"/>
  <c r="L37" i="1"/>
  <c r="AA37" i="1"/>
  <c r="AG38" i="1"/>
  <c r="AA38" i="1"/>
  <c r="U38" i="1"/>
  <c r="O38" i="1"/>
  <c r="I38" i="1"/>
  <c r="Z38" i="1"/>
  <c r="S38" i="1"/>
  <c r="L38" i="1"/>
  <c r="Y38" i="1"/>
  <c r="X38" i="1"/>
  <c r="AB38" i="1"/>
  <c r="T38" i="1"/>
  <c r="M38" i="1"/>
  <c r="AF38" i="1"/>
  <c r="R38" i="1"/>
  <c r="AG43" i="1"/>
  <c r="AA43" i="1"/>
  <c r="U43" i="1"/>
  <c r="O43" i="1"/>
  <c r="I43" i="1"/>
  <c r="AD43" i="1"/>
  <c r="W43" i="1"/>
  <c r="H43" i="1"/>
  <c r="AB43" i="1"/>
  <c r="T43" i="1"/>
  <c r="M43" i="1"/>
  <c r="Z43" i="1"/>
  <c r="S43" i="1"/>
  <c r="L43" i="1"/>
  <c r="AF43" i="1"/>
  <c r="Y43" i="1"/>
  <c r="R43" i="1"/>
  <c r="X43" i="1"/>
  <c r="Q43" i="1"/>
  <c r="J43" i="1"/>
  <c r="AC43" i="1"/>
  <c r="N43" i="1"/>
  <c r="G43" i="1"/>
  <c r="Q11" i="1"/>
  <c r="Q14" i="1"/>
  <c r="O10" i="1"/>
  <c r="AG10" i="1"/>
  <c r="AC11" i="1"/>
  <c r="Q13" i="1"/>
  <c r="I17" i="1"/>
  <c r="H44" i="1"/>
  <c r="O44" i="1"/>
  <c r="AD44" i="1"/>
  <c r="R9" i="1"/>
  <c r="X9" i="1"/>
  <c r="M27" i="1"/>
  <c r="T27" i="1"/>
  <c r="E82" i="1"/>
  <c r="W39" i="1"/>
  <c r="L7" i="1"/>
  <c r="R7" i="1"/>
  <c r="X7" i="1"/>
  <c r="AD7" i="1"/>
  <c r="G9" i="1"/>
  <c r="M9" i="1"/>
  <c r="S9" i="1"/>
  <c r="Y9" i="1"/>
  <c r="L15" i="1"/>
  <c r="R15" i="1"/>
  <c r="X15" i="1"/>
  <c r="AD15" i="1"/>
  <c r="AE15" i="1" s="1"/>
  <c r="L18" i="1"/>
  <c r="R18" i="1"/>
  <c r="X18" i="1"/>
  <c r="AF19" i="1"/>
  <c r="Z19" i="1"/>
  <c r="T19" i="1"/>
  <c r="N19" i="1"/>
  <c r="H19" i="1"/>
  <c r="M19" i="1"/>
  <c r="U19" i="1"/>
  <c r="AB19" i="1"/>
  <c r="AE19" i="1" s="1"/>
  <c r="AC23" i="1"/>
  <c r="W23" i="1"/>
  <c r="Q23" i="1"/>
  <c r="M23" i="1"/>
  <c r="T23" i="1"/>
  <c r="AA23" i="1"/>
  <c r="Y25" i="1"/>
  <c r="S25" i="1"/>
  <c r="M25" i="1"/>
  <c r="G25" i="1"/>
  <c r="N25" i="1"/>
  <c r="U25" i="1"/>
  <c r="AB25" i="1"/>
  <c r="G27" i="1"/>
  <c r="N27" i="1"/>
  <c r="AC27" i="1"/>
  <c r="AC32" i="1"/>
  <c r="W32" i="1"/>
  <c r="Q32" i="1"/>
  <c r="M32" i="1"/>
  <c r="T32" i="1"/>
  <c r="AA32" i="1"/>
  <c r="Y34" i="1"/>
  <c r="S34" i="1"/>
  <c r="M34" i="1"/>
  <c r="G34" i="1"/>
  <c r="K34" i="1" s="1"/>
  <c r="N34" i="1"/>
  <c r="U34" i="1"/>
  <c r="AB34" i="1"/>
  <c r="G36" i="1"/>
  <c r="N36" i="1"/>
  <c r="AC36" i="1"/>
  <c r="J39" i="1"/>
  <c r="Q39" i="1"/>
  <c r="X39" i="1"/>
  <c r="G40" i="1"/>
  <c r="N40" i="1"/>
  <c r="U40" i="1"/>
  <c r="AB40" i="1"/>
  <c r="G42" i="1"/>
  <c r="N42" i="1"/>
  <c r="U42" i="1"/>
  <c r="AB42" i="1"/>
  <c r="J44" i="1"/>
  <c r="R44" i="1"/>
  <c r="Y44" i="1"/>
  <c r="AF44" i="1"/>
  <c r="G45" i="1"/>
  <c r="N45" i="1"/>
  <c r="X45" i="1"/>
  <c r="G50" i="1"/>
  <c r="Q50" i="1"/>
  <c r="Y50" i="1"/>
  <c r="J51" i="1"/>
  <c r="R51" i="1"/>
  <c r="AB51" i="1"/>
  <c r="I53" i="1"/>
  <c r="R53" i="1"/>
  <c r="AA53" i="1"/>
  <c r="M54" i="1"/>
  <c r="Y54" i="1"/>
  <c r="L56" i="1"/>
  <c r="X56" i="1"/>
  <c r="M57" i="1"/>
  <c r="W57" i="1"/>
  <c r="G59" i="1"/>
  <c r="S59" i="1"/>
  <c r="Q61" i="1"/>
  <c r="Y62" i="1"/>
  <c r="S62" i="1"/>
  <c r="M62" i="1"/>
  <c r="G62" i="1"/>
  <c r="AG62" i="1"/>
  <c r="Z62" i="1"/>
  <c r="R62" i="1"/>
  <c r="AA62" i="1"/>
  <c r="T62" i="1"/>
  <c r="L62" i="1"/>
  <c r="AB62" i="1"/>
  <c r="AC63" i="1"/>
  <c r="W63" i="1"/>
  <c r="Q63" i="1"/>
  <c r="AD63" i="1"/>
  <c r="O63" i="1"/>
  <c r="H63" i="1"/>
  <c r="X63" i="1"/>
  <c r="I63" i="1"/>
  <c r="R63" i="1"/>
  <c r="AA63" i="1"/>
  <c r="O64" i="1"/>
  <c r="X64" i="1"/>
  <c r="AF67" i="1"/>
  <c r="Z67" i="1"/>
  <c r="T67" i="1"/>
  <c r="N67" i="1"/>
  <c r="H67" i="1"/>
  <c r="AA67" i="1"/>
  <c r="S67" i="1"/>
  <c r="L67" i="1"/>
  <c r="AC67" i="1"/>
  <c r="U67" i="1"/>
  <c r="AD67" i="1"/>
  <c r="M67" i="1"/>
  <c r="Q67" i="1"/>
  <c r="H68" i="1"/>
  <c r="S68" i="1"/>
  <c r="Y69" i="1"/>
  <c r="N71" i="1"/>
  <c r="Z71" i="1"/>
  <c r="J81" i="1"/>
  <c r="X81" i="1"/>
  <c r="L44" i="1"/>
  <c r="S44" i="1"/>
  <c r="Z44" i="1"/>
  <c r="AG61" i="1"/>
  <c r="AA61" i="1"/>
  <c r="U61" i="1"/>
  <c r="O61" i="1"/>
  <c r="I61" i="1"/>
  <c r="AC61" i="1"/>
  <c r="N61" i="1"/>
  <c r="G61" i="1"/>
  <c r="AD61" i="1"/>
  <c r="W61" i="1"/>
  <c r="H61" i="1"/>
  <c r="R61" i="1"/>
  <c r="AB61" i="1"/>
  <c r="AF64" i="1"/>
  <c r="Z64" i="1"/>
  <c r="T64" i="1"/>
  <c r="N64" i="1"/>
  <c r="H64" i="1"/>
  <c r="AG64" i="1"/>
  <c r="Y64" i="1"/>
  <c r="R64" i="1"/>
  <c r="AA64" i="1"/>
  <c r="S64" i="1"/>
  <c r="L64" i="1"/>
  <c r="AB64" i="1"/>
  <c r="O71" i="1"/>
  <c r="AG80" i="1"/>
  <c r="AA80" i="1"/>
  <c r="U80" i="1"/>
  <c r="O80" i="1"/>
  <c r="I80" i="1"/>
  <c r="Z80" i="1"/>
  <c r="S80" i="1"/>
  <c r="L80" i="1"/>
  <c r="Y80" i="1"/>
  <c r="Q80" i="1"/>
  <c r="H80" i="1"/>
  <c r="AB80" i="1"/>
  <c r="R80" i="1"/>
  <c r="J80" i="1"/>
  <c r="T80" i="1"/>
  <c r="N81" i="1"/>
  <c r="Z81" i="1"/>
  <c r="AC44" i="1"/>
  <c r="W44" i="1"/>
  <c r="Q44" i="1"/>
  <c r="M44" i="1"/>
  <c r="T44" i="1"/>
  <c r="AA44" i="1"/>
  <c r="AF54" i="1"/>
  <c r="Z54" i="1"/>
  <c r="T54" i="1"/>
  <c r="N54" i="1"/>
  <c r="H54" i="1"/>
  <c r="AC54" i="1"/>
  <c r="O54" i="1"/>
  <c r="G54" i="1"/>
  <c r="AD54" i="1"/>
  <c r="W54" i="1"/>
  <c r="I54" i="1"/>
  <c r="R54" i="1"/>
  <c r="AB54" i="1"/>
  <c r="AF57" i="1"/>
  <c r="Z57" i="1"/>
  <c r="T57" i="1"/>
  <c r="N57" i="1"/>
  <c r="H57" i="1"/>
  <c r="AG57" i="1"/>
  <c r="Y57" i="1"/>
  <c r="R57" i="1"/>
  <c r="AA57" i="1"/>
  <c r="S57" i="1"/>
  <c r="L57" i="1"/>
  <c r="AB57" i="1"/>
  <c r="J61" i="1"/>
  <c r="S61" i="1"/>
  <c r="G64" i="1"/>
  <c r="Q64" i="1"/>
  <c r="AC64" i="1"/>
  <c r="AB71" i="1"/>
  <c r="J71" i="1"/>
  <c r="X71" i="1"/>
  <c r="Q71" i="1"/>
  <c r="I71" i="1"/>
  <c r="AC71" i="1"/>
  <c r="T71" i="1"/>
  <c r="L71" i="1"/>
  <c r="AD71" i="1"/>
  <c r="U71" i="1"/>
  <c r="M71" i="1"/>
  <c r="R71" i="1"/>
  <c r="AF71" i="1"/>
  <c r="AF80" i="1"/>
  <c r="O81" i="1"/>
  <c r="AA81" i="1"/>
  <c r="Y39" i="1"/>
  <c r="S39" i="1"/>
  <c r="M39" i="1"/>
  <c r="G39" i="1"/>
  <c r="N39" i="1"/>
  <c r="U39" i="1"/>
  <c r="AB39" i="1"/>
  <c r="G44" i="1"/>
  <c r="N44" i="1"/>
  <c r="U44" i="1"/>
  <c r="AB44" i="1"/>
  <c r="AF51" i="1"/>
  <c r="Z51" i="1"/>
  <c r="T51" i="1"/>
  <c r="N51" i="1"/>
  <c r="H51" i="1"/>
  <c r="AA51" i="1"/>
  <c r="S51" i="1"/>
  <c r="L51" i="1"/>
  <c r="O51" i="1"/>
  <c r="W51" i="1"/>
  <c r="AB53" i="1"/>
  <c r="J53" i="1"/>
  <c r="AG53" i="1"/>
  <c r="Z53" i="1"/>
  <c r="S53" i="1"/>
  <c r="L53" i="1"/>
  <c r="N53" i="1"/>
  <c r="W53" i="1"/>
  <c r="J54" i="1"/>
  <c r="S54" i="1"/>
  <c r="AB56" i="1"/>
  <c r="J56" i="1"/>
  <c r="AC56" i="1"/>
  <c r="U56" i="1"/>
  <c r="N56" i="1"/>
  <c r="G56" i="1"/>
  <c r="AD56" i="1"/>
  <c r="W56" i="1"/>
  <c r="O56" i="1"/>
  <c r="H56" i="1"/>
  <c r="R56" i="1"/>
  <c r="AA56" i="1"/>
  <c r="G57" i="1"/>
  <c r="Q57" i="1"/>
  <c r="AC57" i="1"/>
  <c r="T61" i="1"/>
  <c r="AF61" i="1"/>
  <c r="I64" i="1"/>
  <c r="U64" i="1"/>
  <c r="AD64" i="1"/>
  <c r="AF69" i="1"/>
  <c r="Z69" i="1"/>
  <c r="T69" i="1"/>
  <c r="N69" i="1"/>
  <c r="H69" i="1"/>
  <c r="X69" i="1"/>
  <c r="Q69" i="1"/>
  <c r="J69" i="1"/>
  <c r="AD69" i="1"/>
  <c r="M69" i="1"/>
  <c r="AG69" i="1"/>
  <c r="W69" i="1"/>
  <c r="O69" i="1"/>
  <c r="R69" i="1"/>
  <c r="AC69" i="1"/>
  <c r="G71" i="1"/>
  <c r="S71" i="1"/>
  <c r="AG71" i="1"/>
  <c r="W80" i="1"/>
  <c r="Q81" i="1"/>
  <c r="H39" i="1"/>
  <c r="O39" i="1"/>
  <c r="AC39" i="1"/>
  <c r="G51" i="1"/>
  <c r="X51" i="1"/>
  <c r="AG51" i="1"/>
  <c r="G53" i="1"/>
  <c r="O53" i="1"/>
  <c r="X53" i="1"/>
  <c r="AF53" i="1"/>
  <c r="U54" i="1"/>
  <c r="AG54" i="1"/>
  <c r="I57" i="1"/>
  <c r="U57" i="1"/>
  <c r="AD57" i="1"/>
  <c r="Z58" i="1"/>
  <c r="O58" i="1"/>
  <c r="L61" i="1"/>
  <c r="X61" i="1"/>
  <c r="J64" i="1"/>
  <c r="G69" i="1"/>
  <c r="S69" i="1"/>
  <c r="H71" i="1"/>
  <c r="W71" i="1"/>
  <c r="Y81" i="1"/>
  <c r="S81" i="1"/>
  <c r="M81" i="1"/>
  <c r="G81" i="1"/>
  <c r="AD81" i="1"/>
  <c r="W81" i="1"/>
  <c r="I81" i="1"/>
  <c r="AB81" i="1"/>
  <c r="T81" i="1"/>
  <c r="AC81" i="1"/>
  <c r="U81" i="1"/>
  <c r="L81" i="1"/>
  <c r="R81" i="1"/>
  <c r="AG81" i="1"/>
  <c r="L9" i="1"/>
  <c r="AG27" i="1"/>
  <c r="AA27" i="1"/>
  <c r="U27" i="1"/>
  <c r="O27" i="1"/>
  <c r="I27" i="1"/>
  <c r="AB27" i="1"/>
  <c r="AG36" i="1"/>
  <c r="AA36" i="1"/>
  <c r="U36" i="1"/>
  <c r="O36" i="1"/>
  <c r="I36" i="1"/>
  <c r="M36" i="1"/>
  <c r="T36" i="1"/>
  <c r="AB36" i="1"/>
  <c r="I39" i="1"/>
  <c r="AD39" i="1"/>
  <c r="AC40" i="1"/>
  <c r="W40" i="1"/>
  <c r="Q40" i="1"/>
  <c r="M40" i="1"/>
  <c r="T40" i="1"/>
  <c r="AA40" i="1"/>
  <c r="AD42" i="1"/>
  <c r="X42" i="1"/>
  <c r="R42" i="1"/>
  <c r="L42" i="1"/>
  <c r="M42" i="1"/>
  <c r="T42" i="1"/>
  <c r="AA42" i="1"/>
  <c r="I44" i="1"/>
  <c r="X44" i="1"/>
  <c r="AC45" i="1"/>
  <c r="W45" i="1"/>
  <c r="Q45" i="1"/>
  <c r="AD45" i="1"/>
  <c r="AE45" i="1" s="1"/>
  <c r="O45" i="1"/>
  <c r="I45" i="1"/>
  <c r="M45" i="1"/>
  <c r="U45" i="1"/>
  <c r="AB50" i="1"/>
  <c r="J50" i="1"/>
  <c r="AD50" i="1"/>
  <c r="W50" i="1"/>
  <c r="O50" i="1"/>
  <c r="H50" i="1"/>
  <c r="N50" i="1"/>
  <c r="X50" i="1"/>
  <c r="AF50" i="1"/>
  <c r="I51" i="1"/>
  <c r="Q51" i="1"/>
  <c r="Y51" i="1"/>
  <c r="H53" i="1"/>
  <c r="Q53" i="1"/>
  <c r="Y53" i="1"/>
  <c r="L54" i="1"/>
  <c r="X54" i="1"/>
  <c r="T56" i="1"/>
  <c r="AF56" i="1"/>
  <c r="J57" i="1"/>
  <c r="Q58" i="1"/>
  <c r="AF59" i="1"/>
  <c r="Z59" i="1"/>
  <c r="T59" i="1"/>
  <c r="N59" i="1"/>
  <c r="H59" i="1"/>
  <c r="AD59" i="1"/>
  <c r="W59" i="1"/>
  <c r="I59" i="1"/>
  <c r="X59" i="1"/>
  <c r="Q59" i="1"/>
  <c r="J59" i="1"/>
  <c r="R59" i="1"/>
  <c r="AB59" i="1"/>
  <c r="AE59" i="1" s="1"/>
  <c r="M61" i="1"/>
  <c r="Y61" i="1"/>
  <c r="M64" i="1"/>
  <c r="W64" i="1"/>
  <c r="AC68" i="1"/>
  <c r="W68" i="1"/>
  <c r="Q68" i="1"/>
  <c r="AB68" i="1"/>
  <c r="U68" i="1"/>
  <c r="N68" i="1"/>
  <c r="G68" i="1"/>
  <c r="AD68" i="1"/>
  <c r="T68" i="1"/>
  <c r="L68" i="1"/>
  <c r="M68" i="1"/>
  <c r="R68" i="1"/>
  <c r="AF68" i="1"/>
  <c r="I69" i="1"/>
  <c r="U69" i="1"/>
  <c r="Y71" i="1"/>
  <c r="N80" i="1"/>
  <c r="AC80" i="1"/>
  <c r="H81" i="1"/>
  <c r="L20" i="1"/>
  <c r="R20" i="1"/>
  <c r="V20" i="1" s="1"/>
  <c r="X20" i="1"/>
  <c r="AD20" i="1"/>
  <c r="AE20" i="1" s="1"/>
  <c r="AC47" i="1"/>
  <c r="W47" i="1"/>
  <c r="Q47" i="1"/>
  <c r="M47" i="1"/>
  <c r="T47" i="1"/>
  <c r="AA47" i="1"/>
  <c r="G75" i="1"/>
  <c r="AB77" i="1"/>
  <c r="J77" i="1"/>
  <c r="X77" i="1"/>
  <c r="Q77" i="1"/>
  <c r="I77" i="1"/>
  <c r="N77" i="1"/>
  <c r="W77" i="1"/>
  <c r="AF77" i="1"/>
  <c r="G79" i="1"/>
  <c r="Y79" i="1"/>
  <c r="AF75" i="1"/>
  <c r="Z75" i="1"/>
  <c r="T75" i="1"/>
  <c r="N75" i="1"/>
  <c r="H75" i="1"/>
  <c r="X75" i="1"/>
  <c r="Q75" i="1"/>
  <c r="J75" i="1"/>
  <c r="O75" i="1"/>
  <c r="W75" i="1"/>
  <c r="AG75" i="1"/>
  <c r="AC79" i="1"/>
  <c r="W79" i="1"/>
  <c r="Q79" i="1"/>
  <c r="AD79" i="1"/>
  <c r="O79" i="1"/>
  <c r="H79" i="1"/>
  <c r="N79" i="1"/>
  <c r="P79" i="1" s="1"/>
  <c r="X79" i="1"/>
  <c r="AF79" i="1"/>
  <c r="L49" i="1"/>
  <c r="R49" i="1"/>
  <c r="X49" i="1"/>
  <c r="AD49" i="1"/>
  <c r="L52" i="1"/>
  <c r="P52" i="1" s="1"/>
  <c r="R52" i="1"/>
  <c r="V52" i="1" s="1"/>
  <c r="X52" i="1"/>
  <c r="AD52" i="1"/>
  <c r="L55" i="1"/>
  <c r="R55" i="1"/>
  <c r="X55" i="1"/>
  <c r="AD55" i="1"/>
  <c r="AE55" i="1" s="1"/>
  <c r="L60" i="1"/>
  <c r="R60" i="1"/>
  <c r="X60" i="1"/>
  <c r="AD60" i="1"/>
  <c r="L65" i="1"/>
  <c r="P65" i="1" s="1"/>
  <c r="R65" i="1"/>
  <c r="X65" i="1"/>
  <c r="AD65" i="1"/>
  <c r="AF72" i="1"/>
  <c r="Z72" i="1"/>
  <c r="T72" i="1"/>
  <c r="N72" i="1"/>
  <c r="H72" i="1"/>
  <c r="M72" i="1"/>
  <c r="U72" i="1"/>
  <c r="AB72" i="1"/>
  <c r="AE72" i="1" s="1"/>
  <c r="AB74" i="1"/>
  <c r="J74" i="1"/>
  <c r="K74" i="1" s="1"/>
  <c r="M74" i="1"/>
  <c r="T74" i="1"/>
  <c r="AA74" i="1"/>
  <c r="AF78" i="1"/>
  <c r="Z78" i="1"/>
  <c r="T78" i="1"/>
  <c r="V78" i="1" s="1"/>
  <c r="N78" i="1"/>
  <c r="H78" i="1"/>
  <c r="M78" i="1"/>
  <c r="U78" i="1"/>
  <c r="AB78" i="1"/>
  <c r="L70" i="1"/>
  <c r="P70" i="1" s="1"/>
  <c r="R70" i="1"/>
  <c r="V70" i="1" s="1"/>
  <c r="X70" i="1"/>
  <c r="AD70" i="1"/>
  <c r="L73" i="1"/>
  <c r="R73" i="1"/>
  <c r="X73" i="1"/>
  <c r="AD73" i="1"/>
  <c r="L76" i="1"/>
  <c r="R76" i="1"/>
  <c r="X76" i="1"/>
  <c r="AD76" i="1"/>
  <c r="V73" i="1" l="1"/>
  <c r="V19" i="1"/>
  <c r="P60" i="1"/>
  <c r="V75" i="1"/>
  <c r="V18" i="1"/>
  <c r="V7" i="1"/>
  <c r="AE46" i="1"/>
  <c r="AE22" i="1"/>
  <c r="V8" i="1"/>
  <c r="AE75" i="1"/>
  <c r="K70" i="1"/>
  <c r="AE73" i="1"/>
  <c r="P77" i="1"/>
  <c r="K65" i="1"/>
  <c r="AE49" i="1"/>
  <c r="I58" i="1"/>
  <c r="K60" i="1"/>
  <c r="AH60" i="1" s="1"/>
  <c r="AI60" i="1" s="1"/>
  <c r="K9" i="1"/>
  <c r="V16" i="1"/>
  <c r="K30" i="1"/>
  <c r="K62" i="1"/>
  <c r="V47" i="1"/>
  <c r="V63" i="1"/>
  <c r="P24" i="1"/>
  <c r="P41" i="1"/>
  <c r="K20" i="1"/>
  <c r="P33" i="1"/>
  <c r="AE25" i="1"/>
  <c r="V76" i="1"/>
  <c r="P20" i="1"/>
  <c r="K25" i="1"/>
  <c r="P13" i="1"/>
  <c r="K55" i="1"/>
  <c r="AH70" i="1"/>
  <c r="AI70" i="1" s="1"/>
  <c r="G58" i="1"/>
  <c r="AG58" i="1"/>
  <c r="AD58" i="1"/>
  <c r="K15" i="1"/>
  <c r="AE50" i="1"/>
  <c r="AA58" i="1"/>
  <c r="AE58" i="1" s="1"/>
  <c r="P78" i="1"/>
  <c r="P74" i="1"/>
  <c r="K72" i="1"/>
  <c r="P49" i="1"/>
  <c r="AE79" i="1"/>
  <c r="AE77" i="1"/>
  <c r="AC58" i="1"/>
  <c r="Y58" i="1"/>
  <c r="S58" i="1"/>
  <c r="S82" i="1" s="1"/>
  <c r="N58" i="1"/>
  <c r="P62" i="1"/>
  <c r="AE34" i="1"/>
  <c r="V23" i="1"/>
  <c r="V15" i="1"/>
  <c r="AE7" i="1"/>
  <c r="K38" i="1"/>
  <c r="P37" i="1"/>
  <c r="K17" i="1"/>
  <c r="K29" i="1"/>
  <c r="AE16" i="1"/>
  <c r="V77" i="1"/>
  <c r="AE9" i="1"/>
  <c r="AE76" i="1"/>
  <c r="AE69" i="1"/>
  <c r="U58" i="1"/>
  <c r="AH20" i="1"/>
  <c r="AI20" i="1" s="1"/>
  <c r="V72" i="1"/>
  <c r="M58" i="1"/>
  <c r="M82" i="1" s="1"/>
  <c r="P56" i="1"/>
  <c r="V32" i="1"/>
  <c r="V55" i="1"/>
  <c r="P68" i="1"/>
  <c r="AE68" i="1"/>
  <c r="AE42" i="1"/>
  <c r="T58" i="1"/>
  <c r="J58" i="1"/>
  <c r="R58" i="1"/>
  <c r="R82" i="1" s="1"/>
  <c r="P7" i="1"/>
  <c r="P10" i="1"/>
  <c r="V50" i="1"/>
  <c r="AE70" i="1"/>
  <c r="K67" i="1"/>
  <c r="V79" i="1"/>
  <c r="W58" i="1"/>
  <c r="W82" i="1" s="1"/>
  <c r="P39" i="1"/>
  <c r="AE62" i="1"/>
  <c r="AH62" i="1" s="1"/>
  <c r="AI62" i="1" s="1"/>
  <c r="P50" i="1"/>
  <c r="AE10" i="1"/>
  <c r="P12" i="1"/>
  <c r="P11" i="1"/>
  <c r="AH65" i="1"/>
  <c r="AI65" i="1" s="1"/>
  <c r="K19" i="1"/>
  <c r="AB58" i="1"/>
  <c r="AB82" i="1" s="1"/>
  <c r="H58" i="1"/>
  <c r="H82" i="1" s="1"/>
  <c r="V45" i="1"/>
  <c r="V27" i="1"/>
  <c r="L58" i="1"/>
  <c r="X58" i="1"/>
  <c r="X82" i="1" s="1"/>
  <c r="V34" i="1"/>
  <c r="P30" i="1"/>
  <c r="K26" i="1"/>
  <c r="AE60" i="1"/>
  <c r="AE47" i="1"/>
  <c r="P55" i="1"/>
  <c r="AH55" i="1" s="1"/>
  <c r="AI55" i="1" s="1"/>
  <c r="P76" i="1"/>
  <c r="K78" i="1"/>
  <c r="V74" i="1"/>
  <c r="AH74" i="1" s="1"/>
  <c r="AI74" i="1" s="1"/>
  <c r="V60" i="1"/>
  <c r="V49" i="1"/>
  <c r="P75" i="1"/>
  <c r="K79" i="1"/>
  <c r="P47" i="1"/>
  <c r="P9" i="1"/>
  <c r="K69" i="1"/>
  <c r="K64" i="1"/>
  <c r="K80" i="1"/>
  <c r="AE64" i="1"/>
  <c r="V67" i="1"/>
  <c r="AE63" i="1"/>
  <c r="K42" i="1"/>
  <c r="P23" i="1"/>
  <c r="AH23" i="1" s="1"/>
  <c r="AI23" i="1" s="1"/>
  <c r="P15" i="1"/>
  <c r="P27" i="1"/>
  <c r="K35" i="1"/>
  <c r="K41" i="1"/>
  <c r="AH41" i="1" s="1"/>
  <c r="AI41" i="1" s="1"/>
  <c r="K31" i="1"/>
  <c r="V29" i="1"/>
  <c r="P48" i="1"/>
  <c r="AE26" i="1"/>
  <c r="P35" i="1"/>
  <c r="AE33" i="1"/>
  <c r="V65" i="1"/>
  <c r="V81" i="1"/>
  <c r="V39" i="1"/>
  <c r="P71" i="1"/>
  <c r="V57" i="1"/>
  <c r="V51" i="1"/>
  <c r="P32" i="1"/>
  <c r="K27" i="1"/>
  <c r="P18" i="1"/>
  <c r="V9" i="1"/>
  <c r="AE24" i="1"/>
  <c r="V48" i="1"/>
  <c r="AE30" i="1"/>
  <c r="P22" i="1"/>
  <c r="P16" i="1"/>
  <c r="K73" i="1"/>
  <c r="K18" i="1"/>
  <c r="AE78" i="1"/>
  <c r="V40" i="1"/>
  <c r="P81" i="1"/>
  <c r="P61" i="1"/>
  <c r="AE39" i="1"/>
  <c r="AE71" i="1"/>
  <c r="K12" i="1"/>
  <c r="V21" i="1"/>
  <c r="P73" i="1"/>
  <c r="K77" i="1"/>
  <c r="P42" i="1"/>
  <c r="AE81" i="1"/>
  <c r="AE54" i="1"/>
  <c r="AE67" i="1"/>
  <c r="K63" i="1"/>
  <c r="K40" i="1"/>
  <c r="V41" i="1"/>
  <c r="K48" i="1"/>
  <c r="V26" i="1"/>
  <c r="K52" i="1"/>
  <c r="AH52" i="1" s="1"/>
  <c r="AI52" i="1" s="1"/>
  <c r="K76" i="1"/>
  <c r="V68" i="1"/>
  <c r="V36" i="1"/>
  <c r="K81" i="1"/>
  <c r="AE51" i="1"/>
  <c r="P17" i="1"/>
  <c r="K66" i="1"/>
  <c r="AE12" i="1"/>
  <c r="K7" i="1"/>
  <c r="P54" i="1"/>
  <c r="K53" i="1"/>
  <c r="K56" i="1"/>
  <c r="AE53" i="1"/>
  <c r="P34" i="1"/>
  <c r="AE74" i="1"/>
  <c r="K75" i="1"/>
  <c r="K68" i="1"/>
  <c r="P45" i="1"/>
  <c r="AE40" i="1"/>
  <c r="P36" i="1"/>
  <c r="V56" i="1"/>
  <c r="P51" i="1"/>
  <c r="K39" i="1"/>
  <c r="P57" i="1"/>
  <c r="V54" i="1"/>
  <c r="V61" i="1"/>
  <c r="K59" i="1"/>
  <c r="AH59" i="1" s="1"/>
  <c r="AI59" i="1" s="1"/>
  <c r="V53" i="1"/>
  <c r="V25" i="1"/>
  <c r="P19" i="1"/>
  <c r="P38" i="1"/>
  <c r="AE38" i="1"/>
  <c r="K46" i="1"/>
  <c r="AH46" i="1" s="1"/>
  <c r="AI46" i="1" s="1"/>
  <c r="V24" i="1"/>
  <c r="P66" i="1"/>
  <c r="K28" i="1"/>
  <c r="V30" i="1"/>
  <c r="AE28" i="1"/>
  <c r="K16" i="1"/>
  <c r="P14" i="1"/>
  <c r="K24" i="1"/>
  <c r="AE21" i="1"/>
  <c r="K13" i="1"/>
  <c r="AE8" i="1"/>
  <c r="J82" i="1"/>
  <c r="AG82" i="1"/>
  <c r="O82" i="1"/>
  <c r="Z82" i="1"/>
  <c r="V80" i="1"/>
  <c r="AE43" i="1"/>
  <c r="K37" i="1"/>
  <c r="AE41" i="1"/>
  <c r="K22" i="1"/>
  <c r="Q82" i="1"/>
  <c r="K44" i="1"/>
  <c r="P67" i="1"/>
  <c r="K50" i="1"/>
  <c r="K11" i="1"/>
  <c r="V14" i="1"/>
  <c r="AE14" i="1"/>
  <c r="V31" i="1"/>
  <c r="K21" i="1"/>
  <c r="AH21" i="1" s="1"/>
  <c r="AI21" i="1" s="1"/>
  <c r="P8" i="1"/>
  <c r="V6" i="1"/>
  <c r="AD82" i="1"/>
  <c r="AF82" i="1"/>
  <c r="P72" i="1"/>
  <c r="V42" i="1"/>
  <c r="P40" i="1"/>
  <c r="K51" i="1"/>
  <c r="K71" i="1"/>
  <c r="P69" i="1"/>
  <c r="AE57" i="1"/>
  <c r="AE44" i="1"/>
  <c r="P80" i="1"/>
  <c r="AE80" i="1"/>
  <c r="V64" i="1"/>
  <c r="V62" i="1"/>
  <c r="V58" i="1"/>
  <c r="V44" i="1"/>
  <c r="AE32" i="1"/>
  <c r="AH32" i="1" s="1"/>
  <c r="AI32" i="1" s="1"/>
  <c r="AE23" i="1"/>
  <c r="K43" i="1"/>
  <c r="V43" i="1"/>
  <c r="AE37" i="1"/>
  <c r="AE17" i="1"/>
  <c r="AE13" i="1"/>
  <c r="V11" i="1"/>
  <c r="V35" i="1"/>
  <c r="AE66" i="1"/>
  <c r="AE29" i="1"/>
  <c r="V28" i="1"/>
  <c r="K14" i="1"/>
  <c r="AE11" i="1"/>
  <c r="AE48" i="1"/>
  <c r="V10" i="1"/>
  <c r="P29" i="1"/>
  <c r="K8" i="1"/>
  <c r="AH8" i="1" s="1"/>
  <c r="AI8" i="1" s="1"/>
  <c r="V13" i="1"/>
  <c r="P28" i="1"/>
  <c r="L82" i="1"/>
  <c r="P6" i="1"/>
  <c r="K6" i="1"/>
  <c r="V59" i="1"/>
  <c r="V69" i="1"/>
  <c r="K57" i="1"/>
  <c r="K61" i="1"/>
  <c r="P44" i="1"/>
  <c r="V38" i="1"/>
  <c r="P46" i="1"/>
  <c r="V37" i="1"/>
  <c r="K33" i="1"/>
  <c r="V17" i="1"/>
  <c r="I82" i="1"/>
  <c r="U82" i="1"/>
  <c r="N82" i="1"/>
  <c r="AE36" i="1"/>
  <c r="P53" i="1"/>
  <c r="K54" i="1"/>
  <c r="AE27" i="1"/>
  <c r="AE56" i="1"/>
  <c r="V71" i="1"/>
  <c r="P64" i="1"/>
  <c r="AE61" i="1"/>
  <c r="K45" i="1"/>
  <c r="K36" i="1"/>
  <c r="AH36" i="1" s="1"/>
  <c r="AI36" i="1" s="1"/>
  <c r="P25" i="1"/>
  <c r="P43" i="1"/>
  <c r="K10" i="1"/>
  <c r="V46" i="1"/>
  <c r="AE35" i="1"/>
  <c r="V66" i="1"/>
  <c r="V33" i="1"/>
  <c r="V22" i="1"/>
  <c r="P31" i="1"/>
  <c r="P21" i="1"/>
  <c r="AE6" i="1"/>
  <c r="AC82" i="1"/>
  <c r="T82" i="1"/>
  <c r="Y82" i="1"/>
  <c r="AH25" i="1" l="1"/>
  <c r="AI25" i="1" s="1"/>
  <c r="AH50" i="1"/>
  <c r="AI50" i="1" s="1"/>
  <c r="AH16" i="1"/>
  <c r="AI16" i="1" s="1"/>
  <c r="AH73" i="1"/>
  <c r="AI73" i="1" s="1"/>
  <c r="AH34" i="1"/>
  <c r="AI34" i="1" s="1"/>
  <c r="K58" i="1"/>
  <c r="AH49" i="1"/>
  <c r="AI49" i="1" s="1"/>
  <c r="AA82" i="1"/>
  <c r="AH9" i="1"/>
  <c r="AI9" i="1" s="1"/>
  <c r="AH26" i="1"/>
  <c r="AI26" i="1" s="1"/>
  <c r="AH51" i="1"/>
  <c r="AI51" i="1" s="1"/>
  <c r="AH11" i="1"/>
  <c r="AI11" i="1" s="1"/>
  <c r="AH75" i="1"/>
  <c r="AI75" i="1" s="1"/>
  <c r="AH81" i="1"/>
  <c r="AI81" i="1" s="1"/>
  <c r="AH48" i="1"/>
  <c r="AI48" i="1" s="1"/>
  <c r="AH18" i="1"/>
  <c r="AI18" i="1" s="1"/>
  <c r="AH47" i="1"/>
  <c r="AI47" i="1" s="1"/>
  <c r="AH30" i="1"/>
  <c r="AI30" i="1" s="1"/>
  <c r="AH33" i="1"/>
  <c r="AI33" i="1" s="1"/>
  <c r="AH57" i="1"/>
  <c r="AI57" i="1" s="1"/>
  <c r="AH14" i="1"/>
  <c r="AI14" i="1" s="1"/>
  <c r="AH68" i="1"/>
  <c r="AI68" i="1" s="1"/>
  <c r="AH53" i="1"/>
  <c r="AI53" i="1" s="1"/>
  <c r="AH12" i="1"/>
  <c r="AI12" i="1" s="1"/>
  <c r="AH31" i="1"/>
  <c r="AI31" i="1" s="1"/>
  <c r="AH42" i="1"/>
  <c r="AI42" i="1" s="1"/>
  <c r="AH69" i="1"/>
  <c r="AI69" i="1" s="1"/>
  <c r="P58" i="1"/>
  <c r="AH58" i="1" s="1"/>
  <c r="AI58" i="1" s="1"/>
  <c r="AH29" i="1"/>
  <c r="AI29" i="1" s="1"/>
  <c r="AH7" i="1"/>
  <c r="AI7" i="1" s="1"/>
  <c r="AH35" i="1"/>
  <c r="AI35" i="1" s="1"/>
  <c r="AH78" i="1"/>
  <c r="AI78" i="1" s="1"/>
  <c r="AH45" i="1"/>
  <c r="AI45" i="1" s="1"/>
  <c r="AH54" i="1"/>
  <c r="AI54" i="1" s="1"/>
  <c r="AH6" i="1"/>
  <c r="AH44" i="1"/>
  <c r="AI44" i="1" s="1"/>
  <c r="AH13" i="1"/>
  <c r="AI13" i="1" s="1"/>
  <c r="AH40" i="1"/>
  <c r="AI40" i="1" s="1"/>
  <c r="AH77" i="1"/>
  <c r="AI77" i="1" s="1"/>
  <c r="AH79" i="1"/>
  <c r="AI79" i="1" s="1"/>
  <c r="AH67" i="1"/>
  <c r="AI67" i="1" s="1"/>
  <c r="AH38" i="1"/>
  <c r="AI38" i="1" s="1"/>
  <c r="AH37" i="1"/>
  <c r="AI37" i="1" s="1"/>
  <c r="G82" i="1"/>
  <c r="AH43" i="1"/>
  <c r="AI43" i="1" s="1"/>
  <c r="AH71" i="1"/>
  <c r="AI71" i="1" s="1"/>
  <c r="AH28" i="1"/>
  <c r="AI28" i="1" s="1"/>
  <c r="AH66" i="1"/>
  <c r="AI66" i="1" s="1"/>
  <c r="AH76" i="1"/>
  <c r="AI76" i="1" s="1"/>
  <c r="AH63" i="1"/>
  <c r="AI63" i="1" s="1"/>
  <c r="AH27" i="1"/>
  <c r="AI27" i="1" s="1"/>
  <c r="AH80" i="1"/>
  <c r="AI80" i="1" s="1"/>
  <c r="AH15" i="1"/>
  <c r="AI15" i="1" s="1"/>
  <c r="AH17" i="1"/>
  <c r="AI17" i="1" s="1"/>
  <c r="AH10" i="1"/>
  <c r="AI10" i="1" s="1"/>
  <c r="AH61" i="1"/>
  <c r="AI61" i="1" s="1"/>
  <c r="AH22" i="1"/>
  <c r="AI22" i="1" s="1"/>
  <c r="AH24" i="1"/>
  <c r="AI24" i="1" s="1"/>
  <c r="AH39" i="1"/>
  <c r="AI39" i="1" s="1"/>
  <c r="AH56" i="1"/>
  <c r="AI56" i="1" s="1"/>
  <c r="AH64" i="1"/>
  <c r="AI64" i="1" s="1"/>
  <c r="AH19" i="1"/>
  <c r="AI19" i="1" s="1"/>
  <c r="AH72" i="1"/>
  <c r="AI72" i="1" s="1"/>
  <c r="P82" i="1"/>
  <c r="K82" i="1"/>
  <c r="AE82" i="1"/>
  <c r="V82" i="1"/>
  <c r="AH82" i="1" l="1"/>
  <c r="AI6" i="1"/>
  <c r="AI82" i="1" l="1"/>
</calcChain>
</file>

<file path=xl/sharedStrings.xml><?xml version="1.0" encoding="utf-8"?>
<sst xmlns="http://schemas.openxmlformats.org/spreadsheetml/2006/main" count="197" uniqueCount="109">
  <si>
    <t>รวมค่าใช้จ่ายส่วนกลางทุกหน่วยงาน</t>
  </si>
  <si>
    <t xml:space="preserve">ปันส่วนเข้าสู่คณะต่าง ๆ </t>
  </si>
  <si>
    <t>ลำดับ</t>
  </si>
  <si>
    <t>ประเภทค่าใช้จ่าย</t>
  </si>
  <si>
    <t>เกณฑ์การปันส่วน</t>
  </si>
  <si>
    <t>คชจ.ทางอ้อม (สนับสนุน)</t>
  </si>
  <si>
    <t>คณะ</t>
  </si>
  <si>
    <t>งปม.</t>
  </si>
  <si>
    <t>รายได้</t>
  </si>
  <si>
    <t>รวม</t>
  </si>
  <si>
    <t>บริหารธุรกิจ</t>
  </si>
  <si>
    <t>วิศวกรรมศาสตร์</t>
  </si>
  <si>
    <t>สถาปัตยกรรมศาสตร์</t>
  </si>
  <si>
    <t>ศิลปศาสตร์</t>
  </si>
  <si>
    <t>วิทยาลัยเพาะช่าง</t>
  </si>
  <si>
    <t>อุตสาหกรรมการโรงแรม</t>
  </si>
  <si>
    <t>อุตสาหกรรมและเทคโน</t>
  </si>
  <si>
    <t>คณะวิทยาศาสตร์และเทคโนโลยี</t>
  </si>
  <si>
    <t>วิทยาลัยนวัตกรรม</t>
  </si>
  <si>
    <t>วิทยาลัยพลังงาน</t>
  </si>
  <si>
    <t>ว.ผู้ประกอบการสร้างสรรค์นานาชาติ</t>
  </si>
  <si>
    <t>ศาลายา</t>
  </si>
  <si>
    <t>จักรวรรดิ</t>
  </si>
  <si>
    <t>เพาะช่าง</t>
  </si>
  <si>
    <t>วังไกล</t>
  </si>
  <si>
    <t>เงินเดือน</t>
  </si>
  <si>
    <t>จำนวนบุคลากร +นศ. ทุกคณะ</t>
  </si>
  <si>
    <t>เงินประจำตำแหน่ง</t>
  </si>
  <si>
    <t>"</t>
  </si>
  <si>
    <t>ค่าล่วงเวลา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</si>
  <si>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</si>
  <si>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</si>
  <si>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</si>
  <si>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</si>
  <si>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</si>
  <si>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</si>
  <si>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</si>
  <si>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</si>
  <si>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</si>
  <si>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</si>
  <si>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</si>
  <si>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</si>
  <si>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กองทุนเงินทดแทน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</si>
  <si>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</si>
  <si>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</si>
  <si>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</si>
  <si>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</si>
  <si>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</si>
  <si>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</si>
  <si>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</si>
  <si>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</si>
  <si>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</si>
  <si>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</si>
  <si>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</si>
  <si>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</si>
  <si>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</si>
  <si>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</si>
  <si>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</si>
  <si>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</si>
  <si>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</si>
  <si>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คชจ.อบรมต่างประเทศ</t>
  </si>
  <si>
    <t>คชจ.ฝึกอบรม-ภายนอก</t>
  </si>
  <si>
    <t>ค่าเบี้ยเลี้ยง</t>
  </si>
  <si>
    <t>ค่าที่พัก</t>
  </si>
  <si>
    <t>คชจ.เดินทางภายในปท.</t>
  </si>
  <si>
    <t>ค่าวัสดุ</t>
  </si>
  <si>
    <t>ค่าซ่อมแซม&amp;บำรุงฯ</t>
  </si>
  <si>
    <t>พื้นที่</t>
  </si>
  <si>
    <t>ค่าเชื้อเพลิง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</si>
  <si>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</si>
  <si>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</si>
  <si>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</si>
  <si>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</si>
  <si>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</si>
  <si>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</si>
  <si>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</si>
  <si>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</si>
  <si>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ค่าจ้างที่ปรึกษา</t>
  </si>
  <si>
    <t>ค่าเบี้ยประกันภัย</t>
  </si>
  <si>
    <t>ครุภัณฑ์ต่ำกว่าเกณฑ์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</si>
  <si>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</si>
  <si>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</si>
  <si>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</si>
  <si>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</si>
  <si>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</si>
  <si>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</si>
  <si>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</si>
  <si>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</si>
  <si>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</si>
  <si>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</si>
  <si>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</si>
  <si>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</si>
  <si>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</si>
  <si>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</si>
  <si>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</si>
  <si>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</si>
  <si>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</si>
  <si>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</si>
  <si>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</si>
  <si>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</si>
  <si>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</si>
  <si>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ค่าใช้จ่ายอื่น</t>
  </si>
  <si>
    <t>ปรับหมวดรายจ่าย</t>
  </si>
  <si>
    <t>รวมค่าใช้จ่าย</t>
  </si>
  <si>
    <t>หมายเหตุ เกณฑ์การปันส่วน</t>
  </si>
  <si>
    <t>จำนวนบุคลากร +นศ. ทุกคณะ     =</t>
  </si>
  <si>
    <t>จำนวนเงินรวม * (จำนวนอาจารย์คณะ + เจ้าหน้าที่คณะ + นักศึกษาคณะ หารด้วย จำนวนบุคลากรและนักศึกษาทั้งมหาวิทยาลัย)</t>
  </si>
  <si>
    <t>พื้นที่                                         =</t>
  </si>
  <si>
    <t>จำนวนเงินรวม *จำนวนพื้นที่ของแต่ละคณะ หารด้วย จำนวนพื้นที่รวมทั้งมหาวิทยาลัย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</si>
</sst>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16"/>
      <color rgb="FF0000FF"/>
      <name val="TH SarabunPSK"/>
      <family val="2"/>
    </font>
    <font>
      <b/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43" fontId="3" fillId="0" borderId="0" xfId="1" applyFont="1" applyFill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3" fontId="2" fillId="0" borderId="0" xfId="1" applyFont="1" applyFill="1" applyAlignment="1">
      <alignment horizontal="left"/>
    </xf>
    <xf numFmtId="0" fontId="2" fillId="0" borderId="9" xfId="0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43" fontId="2" fillId="0" borderId="13" xfId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43" fontId="3" fillId="0" borderId="14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43" fontId="3" fillId="0" borderId="15" xfId="1" applyFont="1" applyFill="1" applyBorder="1" applyAlignment="1">
      <alignment horizontal="left"/>
    </xf>
    <xf numFmtId="43" fontId="3" fillId="0" borderId="15" xfId="1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3" fontId="3" fillId="0" borderId="16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43" fontId="5" fillId="0" borderId="0" xfId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center"/>
    </xf>
    <xf numFmtId="43" fontId="5" fillId="0" borderId="16" xfId="1" applyFont="1" applyFill="1" applyBorder="1" applyAlignment="1">
      <alignment horizontal="center"/>
    </xf>
    <xf numFmtId="43" fontId="5" fillId="0" borderId="16" xfId="1" applyFont="1" applyFill="1" applyBorder="1" applyAlignment="1">
      <alignment horizontal="left"/>
    </xf>
    <xf numFmtId="43" fontId="3" fillId="0" borderId="17" xfId="1" applyFont="1" applyFill="1" applyBorder="1" applyAlignment="1">
      <alignment horizontal="center"/>
    </xf>
    <xf numFmtId="0" fontId="3" fillId="0" borderId="17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43" fontId="5" fillId="0" borderId="17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left"/>
    </xf>
    <xf numFmtId="43" fontId="5" fillId="0" borderId="17" xfId="1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43" fontId="3" fillId="0" borderId="18" xfId="1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43" fontId="2" fillId="0" borderId="21" xfId="1" applyFont="1" applyFill="1" applyBorder="1" applyAlignment="1">
      <alignment horizontal="center"/>
    </xf>
    <xf numFmtId="43" fontId="6" fillId="0" borderId="21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43" fontId="7" fillId="0" borderId="0" xfId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43" fontId="7" fillId="0" borderId="0" xfId="1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D214-9E02-4E96-935F-ACADE86832FA}">
  <sheetPr>
    <tabColor rgb="FF0000FF"/>
  </sheetPr>
  <dimension ref="A1:AI144"/>
  <sheetViews>
    <sheetView showGridLines="0" tabSelected="1" zoomScale="75" zoomScaleNormal="75" workbookViewId="0">
      <pane xSplit="6" ySplit="6" topLeftCell="AF70" activePane="bottomRight" state="frozen"/>
      <selection pane="topRight" activeCell="G1" sqref="G1"/>
      <selection pane="bottomLeft" activeCell="A7" sqref="A7"/>
      <selection pane="bottomRight" activeCell="AH70" sqref="AH70"/>
    </sheetView>
  </sheetViews>
  <sheetFormatPr defaultRowHeight="21" x14ac:dyDescent="0.35"/>
  <cols>
    <col min="1" max="1" width="5.5" style="72" customWidth="1"/>
    <col min="2" max="2" width="35" style="73" bestFit="1" customWidth="1"/>
    <col min="3" max="3" width="27.625" style="73" customWidth="1"/>
    <col min="4" max="4" width="16" style="74" customWidth="1"/>
    <col min="5" max="5" width="15.625" style="74" bestFit="1" customWidth="1"/>
    <col min="6" max="6" width="17" style="74" bestFit="1" customWidth="1"/>
    <col min="7" max="7" width="15.625" style="8" bestFit="1" customWidth="1"/>
    <col min="8" max="10" width="14.75" style="8" customWidth="1"/>
    <col min="11" max="11" width="15.625" style="8" customWidth="1"/>
    <col min="12" max="15" width="14.75" style="8" customWidth="1"/>
    <col min="16" max="16" width="15.5" style="8" customWidth="1"/>
    <col min="17" max="17" width="16.875" style="8" customWidth="1"/>
    <col min="18" max="23" width="16" style="8" customWidth="1"/>
    <col min="24" max="24" width="15.75" style="8" customWidth="1"/>
    <col min="25" max="26" width="15.875" style="8" customWidth="1"/>
    <col min="27" max="31" width="15.125" style="8" customWidth="1"/>
    <col min="32" max="33" width="14.25" style="8" customWidth="1"/>
    <col min="34" max="35" width="15.5" style="9" bestFit="1" customWidth="1"/>
    <col min="36" max="16384" width="9" style="8"/>
  </cols>
  <sheetData>
    <row r="1" spans="1:35" x14ac:dyDescent="0.35">
      <c r="A1" s="1" t="s">
        <v>0</v>
      </c>
      <c r="B1" s="2"/>
      <c r="C1" s="2"/>
      <c r="D1" s="2"/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7"/>
    </row>
    <row r="2" spans="1:35" x14ac:dyDescent="0.35">
      <c r="A2" s="10"/>
      <c r="B2" s="11"/>
      <c r="C2" s="11"/>
      <c r="D2" s="11"/>
      <c r="E2" s="11"/>
      <c r="F2" s="12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5"/>
      <c r="AG2" s="7"/>
    </row>
    <row r="3" spans="1:35" s="20" customFormat="1" x14ac:dyDescent="0.35">
      <c r="A3" s="16" t="s">
        <v>2</v>
      </c>
      <c r="B3" s="16" t="s">
        <v>3</v>
      </c>
      <c r="C3" s="16" t="s">
        <v>4</v>
      </c>
      <c r="D3" s="17" t="s">
        <v>5</v>
      </c>
      <c r="E3" s="17"/>
      <c r="F3" s="17"/>
      <c r="G3" s="18" t="s">
        <v>6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9"/>
      <c r="AH3" s="21"/>
      <c r="AI3" s="21"/>
    </row>
    <row r="4" spans="1:35" s="28" customFormat="1" x14ac:dyDescent="0.35">
      <c r="A4" s="22"/>
      <c r="B4" s="22"/>
      <c r="C4" s="22"/>
      <c r="D4" s="23" t="s">
        <v>7</v>
      </c>
      <c r="E4" s="23" t="s">
        <v>8</v>
      </c>
      <c r="F4" s="23" t="s">
        <v>9</v>
      </c>
      <c r="G4" s="24" t="s">
        <v>10</v>
      </c>
      <c r="H4" s="24"/>
      <c r="I4" s="24"/>
      <c r="J4" s="24"/>
      <c r="K4" s="24"/>
      <c r="L4" s="25" t="s">
        <v>11</v>
      </c>
      <c r="M4" s="26"/>
      <c r="N4" s="26"/>
      <c r="O4" s="26"/>
      <c r="P4" s="27"/>
      <c r="Q4" s="16" t="s">
        <v>12</v>
      </c>
      <c r="R4" s="25" t="s">
        <v>13</v>
      </c>
      <c r="S4" s="26"/>
      <c r="T4" s="26"/>
      <c r="U4" s="26"/>
      <c r="V4" s="27"/>
      <c r="W4" s="16" t="s">
        <v>14</v>
      </c>
      <c r="X4" s="16" t="s">
        <v>15</v>
      </c>
      <c r="Y4" s="16" t="s">
        <v>16</v>
      </c>
      <c r="Z4" s="16" t="s">
        <v>17</v>
      </c>
      <c r="AA4" s="25" t="s">
        <v>18</v>
      </c>
      <c r="AB4" s="26"/>
      <c r="AC4" s="26"/>
      <c r="AD4" s="26"/>
      <c r="AE4" s="27"/>
      <c r="AF4" s="16" t="s">
        <v>19</v>
      </c>
      <c r="AG4" s="16" t="s">
        <v>20</v>
      </c>
      <c r="AH4" s="29"/>
      <c r="AI4" s="29"/>
    </row>
    <row r="5" spans="1:35" s="28" customFormat="1" ht="36.75" customHeight="1" x14ac:dyDescent="0.35">
      <c r="A5" s="30"/>
      <c r="B5" s="30"/>
      <c r="C5" s="30"/>
      <c r="D5" s="31"/>
      <c r="E5" s="31"/>
      <c r="F5" s="31"/>
      <c r="G5" s="32" t="s">
        <v>21</v>
      </c>
      <c r="H5" s="32" t="s">
        <v>22</v>
      </c>
      <c r="I5" s="32" t="s">
        <v>23</v>
      </c>
      <c r="J5" s="32" t="s">
        <v>24</v>
      </c>
      <c r="K5" s="32" t="s">
        <v>9</v>
      </c>
      <c r="L5" s="32" t="s">
        <v>21</v>
      </c>
      <c r="M5" s="32" t="s">
        <v>22</v>
      </c>
      <c r="N5" s="32" t="s">
        <v>23</v>
      </c>
      <c r="O5" s="32" t="s">
        <v>24</v>
      </c>
      <c r="P5" s="32" t="s">
        <v>9</v>
      </c>
      <c r="Q5" s="30"/>
      <c r="R5" s="32" t="s">
        <v>21</v>
      </c>
      <c r="S5" s="32" t="s">
        <v>22</v>
      </c>
      <c r="T5" s="32" t="s">
        <v>23</v>
      </c>
      <c r="U5" s="32" t="s">
        <v>24</v>
      </c>
      <c r="V5" s="32" t="s">
        <v>9</v>
      </c>
      <c r="W5" s="30"/>
      <c r="X5" s="30"/>
      <c r="Y5" s="30"/>
      <c r="Z5" s="30"/>
      <c r="AA5" s="32" t="s">
        <v>21</v>
      </c>
      <c r="AB5" s="32" t="s">
        <v>22</v>
      </c>
      <c r="AC5" s="32" t="s">
        <v>23</v>
      </c>
      <c r="AD5" s="32" t="s">
        <v>24</v>
      </c>
      <c r="AE5" s="32" t="s">
        <v>9</v>
      </c>
      <c r="AF5" s="30"/>
      <c r="AG5" s="30"/>
      <c r="AH5" s="29"/>
      <c r="AI5" s="29"/>
    </row>
    <row r="6" spans="1:35" x14ac:dyDescent="0.35">
      <c r="A6" s="33">
        <v>1</v>
      </c>
      <c r="B6" s="34" t="s">
        <v>25</v>
      </c>
      <c r="C6" s="34" t="s">
        <v>26</v>
      </c>
      <c r="D6" s="35">
        <f>27058637.46+550000</f>
        <v>27608637.460000001</v>
      </c>
      <c r="E6" s="35"/>
      <c r="F6" s="36">
        <f>+D6+E6</f>
        <v>27608637.460000001</v>
      </c>
      <c r="G6" s="35">
        <f>$F6*1884/12384</f>
        <v>4200151.2414922481</v>
      </c>
      <c r="H6" s="35">
        <f>$F6*1310/12384</f>
        <v>2920487.328213824</v>
      </c>
      <c r="I6" s="35">
        <f>$F6*0/12384</f>
        <v>0</v>
      </c>
      <c r="J6" s="35">
        <f>$F6*1318/12384</f>
        <v>2938322.3653326873</v>
      </c>
      <c r="K6" s="35">
        <f>SUM(G6:J6)</f>
        <v>10058960.93503876</v>
      </c>
      <c r="L6" s="35">
        <f>$F6*1796/12384</f>
        <v>4003965.8331847549</v>
      </c>
      <c r="M6" s="35">
        <f>$F6*0/12384</f>
        <v>0</v>
      </c>
      <c r="N6" s="35">
        <f>$F6*0/12384</f>
        <v>0</v>
      </c>
      <c r="O6" s="35">
        <f>$F6*317/12384</f>
        <v>706713.34583494824</v>
      </c>
      <c r="P6" s="35">
        <f>SUM(L6:O6)</f>
        <v>4710679.1790197035</v>
      </c>
      <c r="Q6" s="35">
        <f>$F6*1300/12384</f>
        <v>2898193.5318152453</v>
      </c>
      <c r="R6" s="35">
        <f>$F6*44/12384</f>
        <v>98092.704153746774</v>
      </c>
      <c r="S6" s="35">
        <f>$F6*541/12384</f>
        <v>1206094.3851631137</v>
      </c>
      <c r="T6" s="35">
        <f>$F6*16/12384</f>
        <v>35670.074237726098</v>
      </c>
      <c r="U6" s="35">
        <f>$F6*35/12384</f>
        <v>78028.287395025836</v>
      </c>
      <c r="V6" s="35">
        <f>SUM(R6:U6)</f>
        <v>1417885.4509496125</v>
      </c>
      <c r="W6" s="35">
        <f>$F6*1625/12384</f>
        <v>3622741.9147690567</v>
      </c>
      <c r="X6" s="35">
        <f>$F6*437/12384</f>
        <v>974238.90261789411</v>
      </c>
      <c r="Y6" s="35">
        <f>$F6*774/12384</f>
        <v>1725539.8412500001</v>
      </c>
      <c r="Z6" s="35">
        <f>$F6*121/12384</f>
        <v>269754.93642280367</v>
      </c>
      <c r="AA6" s="35">
        <f>$F6*283/12384</f>
        <v>630914.43807978043</v>
      </c>
      <c r="AB6" s="35">
        <f>$F6*36/12384</f>
        <v>80257.667034883721</v>
      </c>
      <c r="AC6" s="35">
        <f>$F6*0/12384</f>
        <v>0</v>
      </c>
      <c r="AD6" s="35">
        <f>$F6*77/12384</f>
        <v>171662.23226905684</v>
      </c>
      <c r="AE6" s="35">
        <f>SUM(AA6:AD6)</f>
        <v>882834.33738372102</v>
      </c>
      <c r="AF6" s="35">
        <f>$F6*56/12384</f>
        <v>124845.25983204134</v>
      </c>
      <c r="AG6" s="35">
        <f>$F6*20/12384</f>
        <v>44587.592797157624</v>
      </c>
      <c r="AH6" s="9">
        <f>+K6+P6+Q6+V6+W6+X6+Y6+AE6+AF6+Z6+AG6</f>
        <v>26730261.881895993</v>
      </c>
      <c r="AI6" s="9">
        <f>+F6-AH6</f>
        <v>878375.57810400799</v>
      </c>
    </row>
    <row r="7" spans="1:35" x14ac:dyDescent="0.35">
      <c r="A7" s="37">
        <v>2</v>
      </c>
      <c r="B7" s="38" t="s">
        <v>27</v>
      </c>
      <c r="C7" s="39" t="s">
        <v>28</v>
      </c>
      <c r="D7" s="40">
        <v>759296.76</v>
      </c>
      <c r="E7" s="40">
        <v>4578506.67</v>
      </c>
      <c r="F7" s="41">
        <f t="shared" ref="F7:F70" si="0">+D7+E7</f>
        <v>5337803.43</v>
      </c>
      <c r="G7" s="40">
        <f t="shared" ref="G7:G70" si="1">$F7*1884/12384</f>
        <v>812049.55281976738</v>
      </c>
      <c r="H7" s="40">
        <f t="shared" ref="H7:H70" si="2">$F7*1310/12384</f>
        <v>564641.67420058139</v>
      </c>
      <c r="I7" s="40">
        <f t="shared" ref="I7:I70" si="3">$F7*0/12384</f>
        <v>0</v>
      </c>
      <c r="J7" s="40">
        <f t="shared" ref="J7:J70" si="4">$F7*1318/12384</f>
        <v>568089.86763081397</v>
      </c>
      <c r="K7" s="40">
        <f t="shared" ref="K7:K70" si="5">SUM(G7:J7)</f>
        <v>1944781.0946511629</v>
      </c>
      <c r="L7" s="40">
        <f t="shared" ref="L7:L70" si="6">$F7*1796/12384</f>
        <v>774119.42508720921</v>
      </c>
      <c r="M7" s="40">
        <f t="shared" ref="M7:N38" si="7">$F7*0/12384</f>
        <v>0</v>
      </c>
      <c r="N7" s="40">
        <f t="shared" si="7"/>
        <v>0</v>
      </c>
      <c r="O7" s="40">
        <f t="shared" ref="O7:O70" si="8">$F7*317/12384</f>
        <v>136634.66467296513</v>
      </c>
      <c r="P7" s="40">
        <f t="shared" ref="P7:P70" si="9">SUM(L7:O7)</f>
        <v>910754.08976017428</v>
      </c>
      <c r="Q7" s="40">
        <f t="shared" ref="Q7:Q70" si="10">$F7*1300/12384</f>
        <v>560331.43241279072</v>
      </c>
      <c r="R7" s="40">
        <f t="shared" ref="R7:R70" si="11">$F7*44/12384</f>
        <v>18965.06386627907</v>
      </c>
      <c r="S7" s="40">
        <f t="shared" ref="S7:S70" si="12">$F7*541/12384</f>
        <v>233184.08071947671</v>
      </c>
      <c r="T7" s="40">
        <f t="shared" ref="T7:T70" si="13">$F7*16/12384</f>
        <v>6896.3868604651161</v>
      </c>
      <c r="U7" s="40">
        <f t="shared" ref="U7:U70" si="14">$F7*35/12384</f>
        <v>15085.84625726744</v>
      </c>
      <c r="V7" s="40">
        <f t="shared" ref="V7:V70" si="15">SUM(R7:U7)</f>
        <v>274131.37770348834</v>
      </c>
      <c r="W7" s="40">
        <f t="shared" ref="W7:W70" si="16">$F7*1625/12384</f>
        <v>700414.29051598837</v>
      </c>
      <c r="X7" s="40">
        <f t="shared" ref="X7:X70" si="17">$F7*437/12384</f>
        <v>188357.56612645349</v>
      </c>
      <c r="Y7" s="40">
        <f t="shared" ref="Y7:Y70" si="18">$F7*774/12384</f>
        <v>333612.71437499998</v>
      </c>
      <c r="Z7" s="40">
        <f t="shared" ref="Z7:Z70" si="19">$F7*121/12384</f>
        <v>52153.925632267441</v>
      </c>
      <c r="AA7" s="40">
        <f t="shared" ref="AA7:AA70" si="20">$F7*283/12384</f>
        <v>121979.84259447672</v>
      </c>
      <c r="AB7" s="40">
        <f t="shared" ref="AB7:AB70" si="21">$F7*36/12384</f>
        <v>15516.870436046511</v>
      </c>
      <c r="AC7" s="40">
        <f t="shared" ref="AC7:AC70" si="22">$F7*0/12384</f>
        <v>0</v>
      </c>
      <c r="AD7" s="40">
        <f t="shared" ref="AD7:AD70" si="23">$F7*77/12384</f>
        <v>33188.861765988368</v>
      </c>
      <c r="AE7" s="40">
        <f t="shared" ref="AE7:AE70" si="24">SUM(AA7:AD7)</f>
        <v>170685.57479651162</v>
      </c>
      <c r="AF7" s="40">
        <f t="shared" ref="AF7:AF70" si="25">$F7*56/12384</f>
        <v>24137.354011627907</v>
      </c>
      <c r="AG7" s="40">
        <f t="shared" ref="AG7:AG70" si="26">$F7*20/12384</f>
        <v>8620.4835755813947</v>
      </c>
      <c r="AH7" s="9">
        <f t="shared" ref="AH7:AH70" si="27">+K7+P7+Q7+V7+W7+X7+Y7+AE7+AF7+Z7+AG7</f>
        <v>5167979.9035610463</v>
      </c>
      <c r="AI7" s="9">
        <f t="shared" ref="AI7:AI70" si="28">+F7-AH7</f>
        <v>169823.52643895335</v>
      </c>
    </row>
    <row r="8" spans="1:35" x14ac:dyDescent="0.35">
      <c r="A8" s="37">
        <v>3</v>
      </c>
      <c r="B8" s="42" t="s">
        <v>29</v>
      </c>
      <c r="C8" s="39" t="s">
        <v>28</v>
      </c>
      <c r="D8" s="43">
        <f>1524590+27250</f>
        <v>1551840</v>
      </c>
      <c r="E8" s="43">
        <v>1922640</v>
      </c>
      <c r="F8" s="43">
        <f t="shared" si="0"/>
        <v>3474480</v>
      </c>
      <c r="G8" s="40">
        <f t="shared" si="1"/>
        <v>528578.83720930235</v>
      </c>
      <c r="H8" s="40">
        <f t="shared" si="2"/>
        <v>367536.2403100775</v>
      </c>
      <c r="I8" s="40">
        <f t="shared" si="3"/>
        <v>0</v>
      </c>
      <c r="J8" s="40">
        <f t="shared" si="4"/>
        <v>369780.73643410852</v>
      </c>
      <c r="K8" s="40">
        <f t="shared" si="5"/>
        <v>1265895.8139534884</v>
      </c>
      <c r="L8" s="44">
        <f t="shared" si="6"/>
        <v>503889.37984496122</v>
      </c>
      <c r="M8" s="44">
        <f t="shared" si="7"/>
        <v>0</v>
      </c>
      <c r="N8" s="44">
        <f t="shared" si="7"/>
        <v>0</v>
      </c>
      <c r="O8" s="44">
        <f t="shared" si="8"/>
        <v>88938.158914728687</v>
      </c>
      <c r="P8" s="44">
        <f t="shared" si="9"/>
        <v>592827.53875968989</v>
      </c>
      <c r="Q8" s="44">
        <f t="shared" si="10"/>
        <v>364730.62015503878</v>
      </c>
      <c r="R8" s="44">
        <f t="shared" si="11"/>
        <v>12344.728682170542</v>
      </c>
      <c r="S8" s="44">
        <f t="shared" si="12"/>
        <v>151784.05038759689</v>
      </c>
      <c r="T8" s="44">
        <f t="shared" si="13"/>
        <v>4488.9922480620153</v>
      </c>
      <c r="U8" s="44">
        <f t="shared" si="14"/>
        <v>9819.6705426356584</v>
      </c>
      <c r="V8" s="44">
        <f t="shared" si="15"/>
        <v>178437.4418604651</v>
      </c>
      <c r="W8" s="44">
        <f t="shared" si="16"/>
        <v>455913.27519379847</v>
      </c>
      <c r="X8" s="44">
        <f t="shared" si="17"/>
        <v>122605.6007751938</v>
      </c>
      <c r="Y8" s="44">
        <f t="shared" si="18"/>
        <v>217155</v>
      </c>
      <c r="Z8" s="44">
        <f t="shared" si="19"/>
        <v>33948.003875968992</v>
      </c>
      <c r="AA8" s="44">
        <f t="shared" si="20"/>
        <v>79399.050387596901</v>
      </c>
      <c r="AB8" s="44">
        <f t="shared" si="21"/>
        <v>10100.232558139534</v>
      </c>
      <c r="AC8" s="44">
        <f t="shared" si="22"/>
        <v>0</v>
      </c>
      <c r="AD8" s="44">
        <f t="shared" si="23"/>
        <v>21603.27519379845</v>
      </c>
      <c r="AE8" s="44">
        <f t="shared" si="24"/>
        <v>111102.55813953487</v>
      </c>
      <c r="AF8" s="44">
        <f t="shared" si="25"/>
        <v>15711.472868217053</v>
      </c>
      <c r="AG8" s="44">
        <f t="shared" si="26"/>
        <v>5611.2403100775191</v>
      </c>
      <c r="AH8" s="9">
        <f t="shared" si="27"/>
        <v>3363938.5658914731</v>
      </c>
      <c r="AI8" s="9">
        <f t="shared" si="28"/>
        <v>110541.43410852691</v>
      </c>
    </row>
    <row r="9" spans="1:35" x14ac:dyDescent="0.35">
      <c r="A9" s="37">
        <v>4</v>
      </c>
      <c r="B9" s="42" t="s">
        <v>30</v>
      </c>
      <c r="C9" s="39" t="s">
        <v>28</v>
      </c>
      <c r="D9" s="43">
        <v>7580400</v>
      </c>
      <c r="E9" s="43">
        <v>22121770.030000001</v>
      </c>
      <c r="F9" s="43">
        <f t="shared" si="0"/>
        <v>29702170.030000001</v>
      </c>
      <c r="G9" s="44">
        <f t="shared" si="1"/>
        <v>4518644.0840213178</v>
      </c>
      <c r="H9" s="44">
        <f t="shared" si="2"/>
        <v>3141944.66564115</v>
      </c>
      <c r="I9" s="44">
        <f t="shared" si="3"/>
        <v>0</v>
      </c>
      <c r="J9" s="44">
        <f t="shared" si="4"/>
        <v>3161132.1139809433</v>
      </c>
      <c r="K9" s="44">
        <f t="shared" si="5"/>
        <v>10821720.863643412</v>
      </c>
      <c r="L9" s="44">
        <f t="shared" si="6"/>
        <v>4307582.1522835921</v>
      </c>
      <c r="M9" s="44">
        <f t="shared" si="7"/>
        <v>0</v>
      </c>
      <c r="N9" s="44">
        <f t="shared" si="7"/>
        <v>0</v>
      </c>
      <c r="O9" s="44">
        <f t="shared" si="8"/>
        <v>760302.64046430879</v>
      </c>
      <c r="P9" s="44">
        <f t="shared" si="9"/>
        <v>5067884.7927479008</v>
      </c>
      <c r="Q9" s="44">
        <f t="shared" si="10"/>
        <v>3117960.3552164081</v>
      </c>
      <c r="R9" s="44">
        <f t="shared" si="11"/>
        <v>105530.96586886306</v>
      </c>
      <c r="S9" s="44">
        <f t="shared" si="12"/>
        <v>1297551.1939785208</v>
      </c>
      <c r="T9" s="44">
        <f t="shared" si="13"/>
        <v>38374.896679586564</v>
      </c>
      <c r="U9" s="44">
        <f t="shared" si="14"/>
        <v>83945.08648659561</v>
      </c>
      <c r="V9" s="44">
        <f t="shared" si="15"/>
        <v>1525402.143013566</v>
      </c>
      <c r="W9" s="44">
        <f t="shared" si="16"/>
        <v>3897450.4440205102</v>
      </c>
      <c r="X9" s="44">
        <f t="shared" si="17"/>
        <v>1048114.3655612081</v>
      </c>
      <c r="Y9" s="44">
        <f t="shared" si="18"/>
        <v>1856385.6268750001</v>
      </c>
      <c r="Z9" s="44">
        <f t="shared" si="19"/>
        <v>290210.15613937337</v>
      </c>
      <c r="AA9" s="44">
        <f t="shared" si="20"/>
        <v>678755.98502018745</v>
      </c>
      <c r="AB9" s="44">
        <f t="shared" si="21"/>
        <v>86343.517529069766</v>
      </c>
      <c r="AC9" s="44">
        <f t="shared" si="22"/>
        <v>0</v>
      </c>
      <c r="AD9" s="44">
        <f t="shared" si="23"/>
        <v>184679.19027051033</v>
      </c>
      <c r="AE9" s="44">
        <f t="shared" si="24"/>
        <v>949778.69281976763</v>
      </c>
      <c r="AF9" s="44">
        <f t="shared" si="25"/>
        <v>134312.13837855298</v>
      </c>
      <c r="AG9" s="44">
        <f t="shared" si="26"/>
        <v>47968.620849483203</v>
      </c>
      <c r="AH9" s="9">
        <f t="shared" si="27"/>
        <v>28757188.199265182</v>
      </c>
      <c r="AI9" s="9">
        <f t="shared" si="28"/>
        <v>944981.83073481917</v>
      </c>
    </row>
    <row r="10" spans="1:35" x14ac:dyDescent="0.35">
      <c r="A10" s="37">
        <v>5</v>
      </c>
      <c r="B10" s="42" t="s">
        <v>31</v>
      </c>
      <c r="C10" s="39" t="s">
        <v>28</v>
      </c>
      <c r="D10" s="43">
        <v>9932578.620000001</v>
      </c>
      <c r="E10" s="43"/>
      <c r="F10" s="43">
        <f t="shared" si="0"/>
        <v>9932578.620000001</v>
      </c>
      <c r="G10" s="44">
        <f t="shared" si="1"/>
        <v>1511060.8947093026</v>
      </c>
      <c r="H10" s="44">
        <f t="shared" si="2"/>
        <v>1050684.5923934109</v>
      </c>
      <c r="I10" s="44">
        <f t="shared" si="3"/>
        <v>0</v>
      </c>
      <c r="J10" s="44">
        <f t="shared" si="4"/>
        <v>1057100.9868507753</v>
      </c>
      <c r="K10" s="44">
        <f t="shared" si="5"/>
        <v>3618846.4739534887</v>
      </c>
      <c r="L10" s="44">
        <f t="shared" si="6"/>
        <v>1440480.5556782945</v>
      </c>
      <c r="M10" s="44">
        <f t="shared" si="7"/>
        <v>0</v>
      </c>
      <c r="N10" s="44">
        <f t="shared" si="7"/>
        <v>0</v>
      </c>
      <c r="O10" s="44">
        <f t="shared" si="8"/>
        <v>254249.63037306204</v>
      </c>
      <c r="P10" s="44">
        <f t="shared" si="9"/>
        <v>1694730.1860513566</v>
      </c>
      <c r="Q10" s="44">
        <f t="shared" si="10"/>
        <v>1042664.0993217056</v>
      </c>
      <c r="R10" s="44">
        <f t="shared" si="11"/>
        <v>35290.169515503876</v>
      </c>
      <c r="S10" s="44">
        <f t="shared" si="12"/>
        <v>433908.67517926364</v>
      </c>
      <c r="T10" s="44">
        <f t="shared" si="13"/>
        <v>12832.788914728684</v>
      </c>
      <c r="U10" s="44">
        <f t="shared" si="14"/>
        <v>28071.725750968995</v>
      </c>
      <c r="V10" s="44">
        <f t="shared" si="15"/>
        <v>510103.3593604652</v>
      </c>
      <c r="W10" s="44">
        <f t="shared" si="16"/>
        <v>1303330.1241521318</v>
      </c>
      <c r="X10" s="44">
        <f t="shared" si="17"/>
        <v>350495.54723352718</v>
      </c>
      <c r="Y10" s="44">
        <f t="shared" si="18"/>
        <v>620786.16375000007</v>
      </c>
      <c r="Z10" s="44">
        <f t="shared" si="19"/>
        <v>97047.966167635677</v>
      </c>
      <c r="AA10" s="44">
        <f t="shared" si="20"/>
        <v>226979.9539292636</v>
      </c>
      <c r="AB10" s="44">
        <f t="shared" si="21"/>
        <v>28873.775058139538</v>
      </c>
      <c r="AC10" s="44">
        <f t="shared" si="22"/>
        <v>0</v>
      </c>
      <c r="AD10" s="44">
        <f t="shared" si="23"/>
        <v>61757.796652131794</v>
      </c>
      <c r="AE10" s="44">
        <f t="shared" si="24"/>
        <v>317611.52563953493</v>
      </c>
      <c r="AF10" s="44">
        <f t="shared" si="25"/>
        <v>44914.761201550391</v>
      </c>
      <c r="AG10" s="44">
        <f t="shared" si="26"/>
        <v>16040.986143410855</v>
      </c>
      <c r="AH10" s="9">
        <f t="shared" si="27"/>
        <v>9616571.1929748077</v>
      </c>
      <c r="AI10" s="9">
        <f t="shared" si="28"/>
        <v>316007.42702519335</v>
      </c>
    </row>
    <row r="11" spans="1:35" x14ac:dyDescent="0.35">
      <c r="A11" s="37">
        <v>6</v>
      </c>
      <c r="B11" s="42" t="s">
        <v>32</v>
      </c>
      <c r="C11" s="39" t="s">
        <v>28</v>
      </c>
      <c r="D11" s="43">
        <v>24000</v>
      </c>
      <c r="E11" s="43">
        <v>1320729.04</v>
      </c>
      <c r="F11" s="43">
        <f t="shared" si="0"/>
        <v>1344729.04</v>
      </c>
      <c r="G11" s="44">
        <f t="shared" si="1"/>
        <v>204576.02643410853</v>
      </c>
      <c r="H11" s="44">
        <f t="shared" si="2"/>
        <v>142247.66169250646</v>
      </c>
      <c r="I11" s="44">
        <f t="shared" si="3"/>
        <v>0</v>
      </c>
      <c r="J11" s="44">
        <f t="shared" si="4"/>
        <v>143116.34970284239</v>
      </c>
      <c r="K11" s="44">
        <f t="shared" si="5"/>
        <v>489940.03782945743</v>
      </c>
      <c r="L11" s="44">
        <f t="shared" si="6"/>
        <v>195020.45832041345</v>
      </c>
      <c r="M11" s="44">
        <f t="shared" si="7"/>
        <v>0</v>
      </c>
      <c r="N11" s="44">
        <f t="shared" si="7"/>
        <v>0</v>
      </c>
      <c r="O11" s="44">
        <f t="shared" si="8"/>
        <v>34421.762409560724</v>
      </c>
      <c r="P11" s="44">
        <f t="shared" si="9"/>
        <v>229442.22072997419</v>
      </c>
      <c r="Q11" s="44">
        <f t="shared" si="10"/>
        <v>141161.80167958656</v>
      </c>
      <c r="R11" s="44">
        <f t="shared" si="11"/>
        <v>4777.7840568475458</v>
      </c>
      <c r="S11" s="44">
        <f t="shared" si="12"/>
        <v>58745.026698966409</v>
      </c>
      <c r="T11" s="44">
        <f t="shared" si="13"/>
        <v>1737.3760206718346</v>
      </c>
      <c r="U11" s="44">
        <f t="shared" si="14"/>
        <v>3800.510045219638</v>
      </c>
      <c r="V11" s="44">
        <f t="shared" si="15"/>
        <v>69060.696821705424</v>
      </c>
      <c r="W11" s="44">
        <f t="shared" si="16"/>
        <v>176452.25209948322</v>
      </c>
      <c r="X11" s="44">
        <f t="shared" si="17"/>
        <v>47452.082564599485</v>
      </c>
      <c r="Y11" s="44">
        <f t="shared" si="18"/>
        <v>84045.565000000002</v>
      </c>
      <c r="Z11" s="44">
        <f t="shared" si="19"/>
        <v>13138.90615633075</v>
      </c>
      <c r="AA11" s="44">
        <f t="shared" si="20"/>
        <v>30729.838365633073</v>
      </c>
      <c r="AB11" s="44">
        <f t="shared" si="21"/>
        <v>3909.0960465116277</v>
      </c>
      <c r="AC11" s="44">
        <f t="shared" si="22"/>
        <v>0</v>
      </c>
      <c r="AD11" s="44">
        <f t="shared" si="23"/>
        <v>8361.1220994832038</v>
      </c>
      <c r="AE11" s="44">
        <f t="shared" si="24"/>
        <v>43000.056511627903</v>
      </c>
      <c r="AF11" s="44">
        <f t="shared" si="25"/>
        <v>6080.816072351422</v>
      </c>
      <c r="AG11" s="44">
        <f t="shared" si="26"/>
        <v>2171.7200258397934</v>
      </c>
      <c r="AH11" s="9">
        <f t="shared" si="27"/>
        <v>1301946.1554909565</v>
      </c>
      <c r="AI11" s="9">
        <f t="shared" si="28"/>
        <v>42782.884509043535</v>
      </c>
    </row>
    <row r="12" spans="1:35" x14ac:dyDescent="0.35">
      <c r="A12" s="37">
        <v>7</v>
      </c>
      <c r="B12" s="42" t="s">
        <v>33</v>
      </c>
      <c r="C12" s="39" t="s">
        <v>28</v>
      </c>
      <c r="D12" s="43">
        <f>399296.76+188353600</f>
        <v>188752896.75999999</v>
      </c>
      <c r="E12" s="43">
        <v>54532018.519999996</v>
      </c>
      <c r="F12" s="43">
        <f t="shared" si="0"/>
        <v>243284915.27999997</v>
      </c>
      <c r="G12" s="44">
        <f t="shared" si="1"/>
        <v>37011367.925348833</v>
      </c>
      <c r="H12" s="44">
        <f t="shared" si="2"/>
        <v>25735080.66996124</v>
      </c>
      <c r="I12" s="44">
        <f t="shared" si="3"/>
        <v>0</v>
      </c>
      <c r="J12" s="44">
        <f t="shared" si="4"/>
        <v>25892241.467945736</v>
      </c>
      <c r="K12" s="44">
        <f t="shared" si="5"/>
        <v>88638690.063255817</v>
      </c>
      <c r="L12" s="44">
        <f t="shared" si="6"/>
        <v>35282599.147519372</v>
      </c>
      <c r="M12" s="44">
        <f t="shared" si="7"/>
        <v>0</v>
      </c>
      <c r="N12" s="44">
        <f t="shared" si="7"/>
        <v>0</v>
      </c>
      <c r="O12" s="44">
        <f t="shared" si="8"/>
        <v>6227496.6201356584</v>
      </c>
      <c r="P12" s="44">
        <f t="shared" si="9"/>
        <v>41510095.76765503</v>
      </c>
      <c r="Q12" s="44">
        <f t="shared" si="10"/>
        <v>25538629.672480617</v>
      </c>
      <c r="R12" s="44">
        <f t="shared" si="11"/>
        <v>864384.38891472865</v>
      </c>
      <c r="S12" s="44">
        <f t="shared" si="12"/>
        <v>10627998.963701548</v>
      </c>
      <c r="T12" s="44">
        <f t="shared" si="13"/>
        <v>314321.59596899222</v>
      </c>
      <c r="U12" s="44">
        <f t="shared" si="14"/>
        <v>687578.49118217046</v>
      </c>
      <c r="V12" s="44">
        <f t="shared" si="15"/>
        <v>12494283.439767439</v>
      </c>
      <c r="W12" s="44">
        <f t="shared" si="16"/>
        <v>31923287.09060077</v>
      </c>
      <c r="X12" s="44">
        <f t="shared" si="17"/>
        <v>8584908.5899030995</v>
      </c>
      <c r="Y12" s="44">
        <f t="shared" si="18"/>
        <v>15205307.204999998</v>
      </c>
      <c r="Z12" s="44">
        <f t="shared" si="19"/>
        <v>2377057.0695155035</v>
      </c>
      <c r="AA12" s="44">
        <f t="shared" si="20"/>
        <v>5559563.2287015496</v>
      </c>
      <c r="AB12" s="44">
        <f t="shared" si="21"/>
        <v>707223.59093023243</v>
      </c>
      <c r="AC12" s="44">
        <f t="shared" si="22"/>
        <v>0</v>
      </c>
      <c r="AD12" s="44">
        <f t="shared" si="23"/>
        <v>1512672.6806007749</v>
      </c>
      <c r="AE12" s="44">
        <f t="shared" si="24"/>
        <v>7779459.5002325568</v>
      </c>
      <c r="AF12" s="44">
        <f t="shared" si="25"/>
        <v>1100125.5858914726</v>
      </c>
      <c r="AG12" s="44">
        <f t="shared" si="26"/>
        <v>392901.99496124027</v>
      </c>
      <c r="AH12" s="9">
        <f t="shared" si="27"/>
        <v>235544745.97926351</v>
      </c>
      <c r="AI12" s="9">
        <f t="shared" si="28"/>
        <v>7740169.3007364571</v>
      </c>
    </row>
    <row r="13" spans="1:35" x14ac:dyDescent="0.35">
      <c r="A13" s="37">
        <v>8</v>
      </c>
      <c r="B13" s="42" t="s">
        <v>34</v>
      </c>
      <c r="C13" s="39" t="s">
        <v>28</v>
      </c>
      <c r="D13" s="43"/>
      <c r="E13" s="43"/>
      <c r="F13" s="43">
        <f t="shared" si="0"/>
        <v>0</v>
      </c>
      <c r="G13" s="44">
        <f t="shared" si="1"/>
        <v>0</v>
      </c>
      <c r="H13" s="44">
        <f t="shared" si="2"/>
        <v>0</v>
      </c>
      <c r="I13" s="44">
        <f t="shared" si="3"/>
        <v>0</v>
      </c>
      <c r="J13" s="44">
        <f t="shared" si="4"/>
        <v>0</v>
      </c>
      <c r="K13" s="44">
        <f t="shared" si="5"/>
        <v>0</v>
      </c>
      <c r="L13" s="44">
        <f t="shared" si="6"/>
        <v>0</v>
      </c>
      <c r="M13" s="44">
        <f t="shared" si="7"/>
        <v>0</v>
      </c>
      <c r="N13" s="44">
        <f t="shared" si="7"/>
        <v>0</v>
      </c>
      <c r="O13" s="44">
        <f t="shared" si="8"/>
        <v>0</v>
      </c>
      <c r="P13" s="44">
        <f t="shared" si="9"/>
        <v>0</v>
      </c>
      <c r="Q13" s="44">
        <f t="shared" si="10"/>
        <v>0</v>
      </c>
      <c r="R13" s="44">
        <f t="shared" si="11"/>
        <v>0</v>
      </c>
      <c r="S13" s="44">
        <f t="shared" si="12"/>
        <v>0</v>
      </c>
      <c r="T13" s="44">
        <f t="shared" si="13"/>
        <v>0</v>
      </c>
      <c r="U13" s="44">
        <f t="shared" si="14"/>
        <v>0</v>
      </c>
      <c r="V13" s="44">
        <f t="shared" si="15"/>
        <v>0</v>
      </c>
      <c r="W13" s="44">
        <f t="shared" si="16"/>
        <v>0</v>
      </c>
      <c r="X13" s="44">
        <f t="shared" si="17"/>
        <v>0</v>
      </c>
      <c r="Y13" s="44">
        <f t="shared" si="18"/>
        <v>0</v>
      </c>
      <c r="Z13" s="44">
        <f t="shared" si="19"/>
        <v>0</v>
      </c>
      <c r="AA13" s="44">
        <f t="shared" si="20"/>
        <v>0</v>
      </c>
      <c r="AB13" s="44">
        <f t="shared" si="21"/>
        <v>0</v>
      </c>
      <c r="AC13" s="44">
        <f t="shared" si="22"/>
        <v>0</v>
      </c>
      <c r="AD13" s="44">
        <f t="shared" si="23"/>
        <v>0</v>
      </c>
      <c r="AE13" s="44">
        <f t="shared" si="24"/>
        <v>0</v>
      </c>
      <c r="AF13" s="44">
        <f t="shared" si="25"/>
        <v>0</v>
      </c>
      <c r="AG13" s="44">
        <f t="shared" si="26"/>
        <v>0</v>
      </c>
      <c r="AH13" s="9">
        <f t="shared" si="27"/>
        <v>0</v>
      </c>
      <c r="AI13" s="9">
        <f t="shared" si="28"/>
        <v>0</v>
      </c>
    </row>
    <row r="14" spans="1:35" x14ac:dyDescent="0.35">
      <c r="A14" s="37">
        <v>9</v>
      </c>
      <c r="B14" s="42" t="s">
        <v>35</v>
      </c>
      <c r="C14" s="39" t="s">
        <v>28</v>
      </c>
      <c r="D14" s="43"/>
      <c r="E14" s="43"/>
      <c r="F14" s="43">
        <f t="shared" si="0"/>
        <v>0</v>
      </c>
      <c r="G14" s="44">
        <f t="shared" si="1"/>
        <v>0</v>
      </c>
      <c r="H14" s="44">
        <f t="shared" si="2"/>
        <v>0</v>
      </c>
      <c r="I14" s="44">
        <f t="shared" si="3"/>
        <v>0</v>
      </c>
      <c r="J14" s="44">
        <f t="shared" si="4"/>
        <v>0</v>
      </c>
      <c r="K14" s="44">
        <f t="shared" si="5"/>
        <v>0</v>
      </c>
      <c r="L14" s="44">
        <f t="shared" si="6"/>
        <v>0</v>
      </c>
      <c r="M14" s="44">
        <f t="shared" si="7"/>
        <v>0</v>
      </c>
      <c r="N14" s="44">
        <f t="shared" si="7"/>
        <v>0</v>
      </c>
      <c r="O14" s="44">
        <f t="shared" si="8"/>
        <v>0</v>
      </c>
      <c r="P14" s="44">
        <f t="shared" si="9"/>
        <v>0</v>
      </c>
      <c r="Q14" s="44">
        <f t="shared" si="10"/>
        <v>0</v>
      </c>
      <c r="R14" s="44">
        <f t="shared" si="11"/>
        <v>0</v>
      </c>
      <c r="S14" s="44">
        <f t="shared" si="12"/>
        <v>0</v>
      </c>
      <c r="T14" s="44">
        <f t="shared" si="13"/>
        <v>0</v>
      </c>
      <c r="U14" s="44">
        <f t="shared" si="14"/>
        <v>0</v>
      </c>
      <c r="V14" s="44">
        <f t="shared" si="15"/>
        <v>0</v>
      </c>
      <c r="W14" s="44">
        <f t="shared" si="16"/>
        <v>0</v>
      </c>
      <c r="X14" s="44">
        <f t="shared" si="17"/>
        <v>0</v>
      </c>
      <c r="Y14" s="44">
        <f t="shared" si="18"/>
        <v>0</v>
      </c>
      <c r="Z14" s="44">
        <f t="shared" si="19"/>
        <v>0</v>
      </c>
      <c r="AA14" s="44">
        <f t="shared" si="20"/>
        <v>0</v>
      </c>
      <c r="AB14" s="44">
        <f t="shared" si="21"/>
        <v>0</v>
      </c>
      <c r="AC14" s="44">
        <f t="shared" si="22"/>
        <v>0</v>
      </c>
      <c r="AD14" s="44">
        <f t="shared" si="23"/>
        <v>0</v>
      </c>
      <c r="AE14" s="44">
        <f t="shared" si="24"/>
        <v>0</v>
      </c>
      <c r="AF14" s="44">
        <f t="shared" si="25"/>
        <v>0</v>
      </c>
      <c r="AG14" s="44">
        <f t="shared" si="26"/>
        <v>0</v>
      </c>
      <c r="AH14" s="9">
        <f t="shared" si="27"/>
        <v>0</v>
      </c>
      <c r="AI14" s="9">
        <f t="shared" si="28"/>
        <v>0</v>
      </c>
    </row>
    <row r="15" spans="1:35" x14ac:dyDescent="0.35">
      <c r="A15" s="37">
        <v>10</v>
      </c>
      <c r="B15" s="42" t="s">
        <v>36</v>
      </c>
      <c r="C15" s="39" t="s">
        <v>28</v>
      </c>
      <c r="D15" s="43"/>
      <c r="E15" s="43"/>
      <c r="F15" s="43">
        <f t="shared" si="0"/>
        <v>0</v>
      </c>
      <c r="G15" s="44">
        <f t="shared" si="1"/>
        <v>0</v>
      </c>
      <c r="H15" s="44">
        <f t="shared" si="2"/>
        <v>0</v>
      </c>
      <c r="I15" s="44">
        <f t="shared" si="3"/>
        <v>0</v>
      </c>
      <c r="J15" s="44">
        <f t="shared" si="4"/>
        <v>0</v>
      </c>
      <c r="K15" s="44">
        <f t="shared" si="5"/>
        <v>0</v>
      </c>
      <c r="L15" s="44">
        <f t="shared" si="6"/>
        <v>0</v>
      </c>
      <c r="M15" s="44">
        <f t="shared" si="7"/>
        <v>0</v>
      </c>
      <c r="N15" s="44">
        <f t="shared" si="7"/>
        <v>0</v>
      </c>
      <c r="O15" s="44">
        <f t="shared" si="8"/>
        <v>0</v>
      </c>
      <c r="P15" s="44">
        <f t="shared" si="9"/>
        <v>0</v>
      </c>
      <c r="Q15" s="44">
        <f t="shared" si="10"/>
        <v>0</v>
      </c>
      <c r="R15" s="44">
        <f t="shared" si="11"/>
        <v>0</v>
      </c>
      <c r="S15" s="44">
        <f t="shared" si="12"/>
        <v>0</v>
      </c>
      <c r="T15" s="44">
        <f t="shared" si="13"/>
        <v>0</v>
      </c>
      <c r="U15" s="44">
        <f t="shared" si="14"/>
        <v>0</v>
      </c>
      <c r="V15" s="44">
        <f t="shared" si="15"/>
        <v>0</v>
      </c>
      <c r="W15" s="44">
        <f t="shared" si="16"/>
        <v>0</v>
      </c>
      <c r="X15" s="44">
        <f t="shared" si="17"/>
        <v>0</v>
      </c>
      <c r="Y15" s="44">
        <f t="shared" si="18"/>
        <v>0</v>
      </c>
      <c r="Z15" s="44">
        <f t="shared" si="19"/>
        <v>0</v>
      </c>
      <c r="AA15" s="44">
        <f t="shared" si="20"/>
        <v>0</v>
      </c>
      <c r="AB15" s="44">
        <f t="shared" si="21"/>
        <v>0</v>
      </c>
      <c r="AC15" s="44">
        <f t="shared" si="22"/>
        <v>0</v>
      </c>
      <c r="AD15" s="44">
        <f t="shared" si="23"/>
        <v>0</v>
      </c>
      <c r="AE15" s="44">
        <f t="shared" si="24"/>
        <v>0</v>
      </c>
      <c r="AF15" s="44">
        <f t="shared" si="25"/>
        <v>0</v>
      </c>
      <c r="AG15" s="44">
        <f t="shared" si="26"/>
        <v>0</v>
      </c>
      <c r="AH15" s="9">
        <f t="shared" si="27"/>
        <v>0</v>
      </c>
      <c r="AI15" s="9">
        <f t="shared" si="28"/>
        <v>0</v>
      </c>
    </row>
    <row r="16" spans="1:35" x14ac:dyDescent="0.35">
      <c r="A16" s="37">
        <v>11</v>
      </c>
      <c r="B16" s="42" t="s">
        <v>37</v>
      </c>
      <c r="C16" s="39" t="s">
        <v>28</v>
      </c>
      <c r="D16" s="43"/>
      <c r="E16" s="43"/>
      <c r="F16" s="43">
        <f t="shared" si="0"/>
        <v>0</v>
      </c>
      <c r="G16" s="44">
        <f t="shared" si="1"/>
        <v>0</v>
      </c>
      <c r="H16" s="44">
        <f t="shared" si="2"/>
        <v>0</v>
      </c>
      <c r="I16" s="44">
        <f t="shared" si="3"/>
        <v>0</v>
      </c>
      <c r="J16" s="44">
        <f t="shared" si="4"/>
        <v>0</v>
      </c>
      <c r="K16" s="44">
        <f t="shared" si="5"/>
        <v>0</v>
      </c>
      <c r="L16" s="44">
        <f t="shared" si="6"/>
        <v>0</v>
      </c>
      <c r="M16" s="44">
        <f t="shared" si="7"/>
        <v>0</v>
      </c>
      <c r="N16" s="44">
        <f t="shared" si="7"/>
        <v>0</v>
      </c>
      <c r="O16" s="44">
        <f t="shared" si="8"/>
        <v>0</v>
      </c>
      <c r="P16" s="44">
        <f t="shared" si="9"/>
        <v>0</v>
      </c>
      <c r="Q16" s="44">
        <f t="shared" si="10"/>
        <v>0</v>
      </c>
      <c r="R16" s="44">
        <f t="shared" si="11"/>
        <v>0</v>
      </c>
      <c r="S16" s="44">
        <f t="shared" si="12"/>
        <v>0</v>
      </c>
      <c r="T16" s="44">
        <f t="shared" si="13"/>
        <v>0</v>
      </c>
      <c r="U16" s="44">
        <f t="shared" si="14"/>
        <v>0</v>
      </c>
      <c r="V16" s="44">
        <f t="shared" si="15"/>
        <v>0</v>
      </c>
      <c r="W16" s="44">
        <f t="shared" si="16"/>
        <v>0</v>
      </c>
      <c r="X16" s="44">
        <f t="shared" si="17"/>
        <v>0</v>
      </c>
      <c r="Y16" s="44">
        <f t="shared" si="18"/>
        <v>0</v>
      </c>
      <c r="Z16" s="44">
        <f t="shared" si="19"/>
        <v>0</v>
      </c>
      <c r="AA16" s="44">
        <f t="shared" si="20"/>
        <v>0</v>
      </c>
      <c r="AB16" s="44">
        <f t="shared" si="21"/>
        <v>0</v>
      </c>
      <c r="AC16" s="44">
        <f t="shared" si="22"/>
        <v>0</v>
      </c>
      <c r="AD16" s="44">
        <f t="shared" si="23"/>
        <v>0</v>
      </c>
      <c r="AE16" s="44">
        <f t="shared" si="24"/>
        <v>0</v>
      </c>
      <c r="AF16" s="44">
        <f t="shared" si="25"/>
        <v>0</v>
      </c>
      <c r="AG16" s="44">
        <f t="shared" si="26"/>
        <v>0</v>
      </c>
      <c r="AH16" s="9">
        <f t="shared" si="27"/>
        <v>0</v>
      </c>
      <c r="AI16" s="9">
        <f t="shared" si="28"/>
        <v>0</v>
      </c>
    </row>
    <row r="17" spans="1:35" x14ac:dyDescent="0.35">
      <c r="A17" s="37">
        <v>12</v>
      </c>
      <c r="B17" s="42" t="s">
        <v>38</v>
      </c>
      <c r="C17" s="39" t="s">
        <v>28</v>
      </c>
      <c r="D17" s="43">
        <v>363837</v>
      </c>
      <c r="E17" s="43">
        <v>1113892.73</v>
      </c>
      <c r="F17" s="43">
        <f t="shared" si="0"/>
        <v>1477729.73</v>
      </c>
      <c r="G17" s="44">
        <f t="shared" si="1"/>
        <v>224809.65853682172</v>
      </c>
      <c r="H17" s="44">
        <f t="shared" si="2"/>
        <v>156316.69463016794</v>
      </c>
      <c r="I17" s="44">
        <f t="shared" si="3"/>
        <v>0</v>
      </c>
      <c r="J17" s="44">
        <f t="shared" si="4"/>
        <v>157271.3003989018</v>
      </c>
      <c r="K17" s="44">
        <f t="shared" si="5"/>
        <v>538397.65356589144</v>
      </c>
      <c r="L17" s="44">
        <f t="shared" si="6"/>
        <v>214308.99508074936</v>
      </c>
      <c r="M17" s="44">
        <f t="shared" si="7"/>
        <v>0</v>
      </c>
      <c r="N17" s="44">
        <f t="shared" si="7"/>
        <v>0</v>
      </c>
      <c r="O17" s="44">
        <f t="shared" si="8"/>
        <v>37826.253586078812</v>
      </c>
      <c r="P17" s="44">
        <f t="shared" si="9"/>
        <v>252135.24866682818</v>
      </c>
      <c r="Q17" s="44">
        <f t="shared" si="10"/>
        <v>155123.43741925064</v>
      </c>
      <c r="R17" s="44">
        <f t="shared" si="11"/>
        <v>5250.3317280361753</v>
      </c>
      <c r="S17" s="44">
        <f t="shared" si="12"/>
        <v>64555.21511062661</v>
      </c>
      <c r="T17" s="44">
        <f t="shared" si="13"/>
        <v>1909.2115374677003</v>
      </c>
      <c r="U17" s="44">
        <f t="shared" si="14"/>
        <v>4176.4002382105937</v>
      </c>
      <c r="V17" s="44">
        <f t="shared" si="15"/>
        <v>75891.158614341082</v>
      </c>
      <c r="W17" s="44">
        <f t="shared" si="16"/>
        <v>193904.29677406332</v>
      </c>
      <c r="X17" s="44">
        <f t="shared" si="17"/>
        <v>52145.340117086562</v>
      </c>
      <c r="Y17" s="44">
        <f t="shared" si="18"/>
        <v>92358.108124999999</v>
      </c>
      <c r="Z17" s="44">
        <f t="shared" si="19"/>
        <v>14438.412252099482</v>
      </c>
      <c r="AA17" s="44">
        <f t="shared" si="20"/>
        <v>33769.179068959944</v>
      </c>
      <c r="AB17" s="44">
        <f t="shared" si="21"/>
        <v>4295.7259593023255</v>
      </c>
      <c r="AC17" s="44">
        <f t="shared" si="22"/>
        <v>0</v>
      </c>
      <c r="AD17" s="44">
        <f t="shared" si="23"/>
        <v>9188.0805240633072</v>
      </c>
      <c r="AE17" s="44">
        <f t="shared" si="24"/>
        <v>47252.985552325576</v>
      </c>
      <c r="AF17" s="44">
        <f t="shared" si="25"/>
        <v>6682.2403811369504</v>
      </c>
      <c r="AG17" s="44">
        <f t="shared" si="26"/>
        <v>2386.5144218346254</v>
      </c>
      <c r="AH17" s="9">
        <f t="shared" si="27"/>
        <v>1430715.395889858</v>
      </c>
      <c r="AI17" s="9">
        <f t="shared" si="28"/>
        <v>47014.334110141965</v>
      </c>
    </row>
    <row r="18" spans="1:35" x14ac:dyDescent="0.35">
      <c r="A18" s="37">
        <v>13</v>
      </c>
      <c r="B18" s="45" t="s">
        <v>39</v>
      </c>
      <c r="C18" s="39" t="s">
        <v>28</v>
      </c>
      <c r="D18" s="43"/>
      <c r="E18" s="43"/>
      <c r="F18" s="43">
        <f t="shared" si="0"/>
        <v>0</v>
      </c>
      <c r="G18" s="44">
        <f t="shared" si="1"/>
        <v>0</v>
      </c>
      <c r="H18" s="44">
        <f t="shared" si="2"/>
        <v>0</v>
      </c>
      <c r="I18" s="44">
        <f t="shared" si="3"/>
        <v>0</v>
      </c>
      <c r="J18" s="44">
        <f t="shared" si="4"/>
        <v>0</v>
      </c>
      <c r="K18" s="44">
        <f t="shared" si="5"/>
        <v>0</v>
      </c>
      <c r="L18" s="44">
        <f t="shared" si="6"/>
        <v>0</v>
      </c>
      <c r="M18" s="44">
        <f t="shared" si="7"/>
        <v>0</v>
      </c>
      <c r="N18" s="44">
        <f t="shared" si="7"/>
        <v>0</v>
      </c>
      <c r="O18" s="44">
        <f t="shared" si="8"/>
        <v>0</v>
      </c>
      <c r="P18" s="44">
        <f t="shared" si="9"/>
        <v>0</v>
      </c>
      <c r="Q18" s="44">
        <f t="shared" si="10"/>
        <v>0</v>
      </c>
      <c r="R18" s="44">
        <f t="shared" si="11"/>
        <v>0</v>
      </c>
      <c r="S18" s="44">
        <f t="shared" si="12"/>
        <v>0</v>
      </c>
      <c r="T18" s="44">
        <f t="shared" si="13"/>
        <v>0</v>
      </c>
      <c r="U18" s="44">
        <f t="shared" si="14"/>
        <v>0</v>
      </c>
      <c r="V18" s="44">
        <f t="shared" si="15"/>
        <v>0</v>
      </c>
      <c r="W18" s="44">
        <f t="shared" si="16"/>
        <v>0</v>
      </c>
      <c r="X18" s="44">
        <f t="shared" si="17"/>
        <v>0</v>
      </c>
      <c r="Y18" s="44">
        <f t="shared" si="18"/>
        <v>0</v>
      </c>
      <c r="Z18" s="44">
        <f t="shared" si="19"/>
        <v>0</v>
      </c>
      <c r="AA18" s="44">
        <f t="shared" si="20"/>
        <v>0</v>
      </c>
      <c r="AB18" s="44">
        <f t="shared" si="21"/>
        <v>0</v>
      </c>
      <c r="AC18" s="44">
        <f t="shared" si="22"/>
        <v>0</v>
      </c>
      <c r="AD18" s="44">
        <f t="shared" si="23"/>
        <v>0</v>
      </c>
      <c r="AE18" s="44">
        <f t="shared" si="24"/>
        <v>0</v>
      </c>
      <c r="AF18" s="44">
        <f t="shared" si="25"/>
        <v>0</v>
      </c>
      <c r="AG18" s="44">
        <f t="shared" si="26"/>
        <v>0</v>
      </c>
      <c r="AH18" s="9">
        <f t="shared" si="27"/>
        <v>0</v>
      </c>
      <c r="AI18" s="9">
        <f t="shared" si="28"/>
        <v>0</v>
      </c>
    </row>
    <row r="19" spans="1:35" x14ac:dyDescent="0.35">
      <c r="A19" s="37">
        <v>14</v>
      </c>
      <c r="B19" s="42" t="s">
        <v>40</v>
      </c>
      <c r="C19" s="39" t="s">
        <v>28</v>
      </c>
      <c r="D19" s="43"/>
      <c r="E19" s="43"/>
      <c r="F19" s="43">
        <f t="shared" si="0"/>
        <v>0</v>
      </c>
      <c r="G19" s="44">
        <f t="shared" si="1"/>
        <v>0</v>
      </c>
      <c r="H19" s="44">
        <f t="shared" si="2"/>
        <v>0</v>
      </c>
      <c r="I19" s="44">
        <f t="shared" si="3"/>
        <v>0</v>
      </c>
      <c r="J19" s="44">
        <f t="shared" si="4"/>
        <v>0</v>
      </c>
      <c r="K19" s="44">
        <f t="shared" si="5"/>
        <v>0</v>
      </c>
      <c r="L19" s="44">
        <f t="shared" si="6"/>
        <v>0</v>
      </c>
      <c r="M19" s="44">
        <f t="shared" si="7"/>
        <v>0</v>
      </c>
      <c r="N19" s="44">
        <f t="shared" si="7"/>
        <v>0</v>
      </c>
      <c r="O19" s="44">
        <f t="shared" si="8"/>
        <v>0</v>
      </c>
      <c r="P19" s="44">
        <f t="shared" si="9"/>
        <v>0</v>
      </c>
      <c r="Q19" s="44">
        <f t="shared" si="10"/>
        <v>0</v>
      </c>
      <c r="R19" s="44">
        <f t="shared" si="11"/>
        <v>0</v>
      </c>
      <c r="S19" s="44">
        <f t="shared" si="12"/>
        <v>0</v>
      </c>
      <c r="T19" s="44">
        <f t="shared" si="13"/>
        <v>0</v>
      </c>
      <c r="U19" s="44">
        <f t="shared" si="14"/>
        <v>0</v>
      </c>
      <c r="V19" s="44">
        <f t="shared" si="15"/>
        <v>0</v>
      </c>
      <c r="W19" s="44">
        <f t="shared" si="16"/>
        <v>0</v>
      </c>
      <c r="X19" s="44">
        <f t="shared" si="17"/>
        <v>0</v>
      </c>
      <c r="Y19" s="44">
        <f t="shared" si="18"/>
        <v>0</v>
      </c>
      <c r="Z19" s="44">
        <f t="shared" si="19"/>
        <v>0</v>
      </c>
      <c r="AA19" s="44">
        <f t="shared" si="20"/>
        <v>0</v>
      </c>
      <c r="AB19" s="44">
        <f t="shared" si="21"/>
        <v>0</v>
      </c>
      <c r="AC19" s="44">
        <f t="shared" si="22"/>
        <v>0</v>
      </c>
      <c r="AD19" s="44">
        <f t="shared" si="23"/>
        <v>0</v>
      </c>
      <c r="AE19" s="44">
        <f t="shared" si="24"/>
        <v>0</v>
      </c>
      <c r="AF19" s="44">
        <f t="shared" si="25"/>
        <v>0</v>
      </c>
      <c r="AG19" s="44">
        <f t="shared" si="26"/>
        <v>0</v>
      </c>
      <c r="AH19" s="9">
        <f t="shared" si="27"/>
        <v>0</v>
      </c>
      <c r="AI19" s="9">
        <f t="shared" si="28"/>
        <v>0</v>
      </c>
    </row>
    <row r="20" spans="1:35" x14ac:dyDescent="0.35">
      <c r="A20" s="37">
        <v>15</v>
      </c>
      <c r="B20" s="42" t="s">
        <v>41</v>
      </c>
      <c r="C20" s="39" t="s">
        <v>28</v>
      </c>
      <c r="D20" s="43">
        <v>1828800</v>
      </c>
      <c r="E20" s="43">
        <v>1828800</v>
      </c>
      <c r="F20" s="43">
        <f t="shared" si="0"/>
        <v>3657600</v>
      </c>
      <c r="G20" s="44">
        <f t="shared" si="1"/>
        <v>556437.20930232562</v>
      </c>
      <c r="H20" s="44">
        <f t="shared" si="2"/>
        <v>386906.97674418607</v>
      </c>
      <c r="I20" s="44">
        <f t="shared" si="3"/>
        <v>0</v>
      </c>
      <c r="J20" s="44">
        <f t="shared" si="4"/>
        <v>389269.76744186046</v>
      </c>
      <c r="K20" s="44">
        <f t="shared" si="5"/>
        <v>1332613.953488372</v>
      </c>
      <c r="L20" s="44">
        <f t="shared" si="6"/>
        <v>530446.51162790693</v>
      </c>
      <c r="M20" s="44">
        <f t="shared" si="7"/>
        <v>0</v>
      </c>
      <c r="N20" s="44">
        <f t="shared" si="7"/>
        <v>0</v>
      </c>
      <c r="O20" s="44">
        <f t="shared" si="8"/>
        <v>93625.58139534884</v>
      </c>
      <c r="P20" s="44">
        <f t="shared" si="9"/>
        <v>624072.09302325582</v>
      </c>
      <c r="Q20" s="44">
        <f t="shared" si="10"/>
        <v>383953.48837209301</v>
      </c>
      <c r="R20" s="44">
        <f t="shared" si="11"/>
        <v>12995.348837209302</v>
      </c>
      <c r="S20" s="44">
        <f t="shared" si="12"/>
        <v>159783.72093023255</v>
      </c>
      <c r="T20" s="44">
        <f t="shared" si="13"/>
        <v>4725.5813953488368</v>
      </c>
      <c r="U20" s="44">
        <f t="shared" si="14"/>
        <v>10337.209302325582</v>
      </c>
      <c r="V20" s="44">
        <f t="shared" si="15"/>
        <v>187841.86046511628</v>
      </c>
      <c r="W20" s="44">
        <f t="shared" si="16"/>
        <v>479941.86046511628</v>
      </c>
      <c r="X20" s="44">
        <f t="shared" si="17"/>
        <v>129067.44186046511</v>
      </c>
      <c r="Y20" s="44">
        <f t="shared" si="18"/>
        <v>228600</v>
      </c>
      <c r="Z20" s="44">
        <f t="shared" si="19"/>
        <v>35737.20930232558</v>
      </c>
      <c r="AA20" s="44">
        <f t="shared" si="20"/>
        <v>83583.720930232565</v>
      </c>
      <c r="AB20" s="44">
        <f t="shared" si="21"/>
        <v>10632.558139534884</v>
      </c>
      <c r="AC20" s="44">
        <f t="shared" si="22"/>
        <v>0</v>
      </c>
      <c r="AD20" s="44">
        <f t="shared" si="23"/>
        <v>22741.860465116279</v>
      </c>
      <c r="AE20" s="44">
        <f t="shared" si="24"/>
        <v>116958.13953488372</v>
      </c>
      <c r="AF20" s="44">
        <f t="shared" si="25"/>
        <v>16539.534883720931</v>
      </c>
      <c r="AG20" s="44">
        <f t="shared" si="26"/>
        <v>5906.9767441860467</v>
      </c>
      <c r="AH20" s="9">
        <f t="shared" si="27"/>
        <v>3541232.5581395351</v>
      </c>
      <c r="AI20" s="9">
        <f t="shared" si="28"/>
        <v>116367.44186046487</v>
      </c>
    </row>
    <row r="21" spans="1:35" x14ac:dyDescent="0.35">
      <c r="A21" s="37">
        <v>16</v>
      </c>
      <c r="B21" s="42" t="s">
        <v>42</v>
      </c>
      <c r="C21" s="39" t="s">
        <v>28</v>
      </c>
      <c r="D21" s="43">
        <f>9345.61+11164</f>
        <v>20509.61</v>
      </c>
      <c r="E21" s="43">
        <v>6942</v>
      </c>
      <c r="F21" s="43">
        <f t="shared" si="0"/>
        <v>27451.61</v>
      </c>
      <c r="G21" s="44">
        <f t="shared" si="1"/>
        <v>4176.2623740310082</v>
      </c>
      <c r="H21" s="44">
        <f t="shared" si="2"/>
        <v>2903.8767038113697</v>
      </c>
      <c r="I21" s="44">
        <f t="shared" si="3"/>
        <v>0</v>
      </c>
      <c r="J21" s="44">
        <f t="shared" si="4"/>
        <v>2921.6103020025844</v>
      </c>
      <c r="K21" s="44">
        <f t="shared" si="5"/>
        <v>10001.749379844961</v>
      </c>
      <c r="L21" s="44">
        <f t="shared" si="6"/>
        <v>3981.1927939276488</v>
      </c>
      <c r="M21" s="44">
        <f t="shared" si="7"/>
        <v>0</v>
      </c>
      <c r="N21" s="44">
        <f t="shared" si="7"/>
        <v>0</v>
      </c>
      <c r="O21" s="44">
        <f t="shared" si="8"/>
        <v>702.69382832687347</v>
      </c>
      <c r="P21" s="44">
        <f t="shared" si="9"/>
        <v>4683.8866222545221</v>
      </c>
      <c r="Q21" s="44">
        <f t="shared" si="10"/>
        <v>2881.7097060723513</v>
      </c>
      <c r="R21" s="44">
        <f t="shared" si="11"/>
        <v>97.534790051679593</v>
      </c>
      <c r="S21" s="44">
        <f t="shared" si="12"/>
        <v>1199.2345776808786</v>
      </c>
      <c r="T21" s="44">
        <f t="shared" si="13"/>
        <v>35.467196382428938</v>
      </c>
      <c r="U21" s="44">
        <f t="shared" si="14"/>
        <v>77.584492086563301</v>
      </c>
      <c r="V21" s="44">
        <f t="shared" si="15"/>
        <v>1409.8210562015506</v>
      </c>
      <c r="W21" s="44">
        <f t="shared" si="16"/>
        <v>3602.1371325904393</v>
      </c>
      <c r="X21" s="44">
        <f t="shared" si="17"/>
        <v>968.69780119509051</v>
      </c>
      <c r="Y21" s="44">
        <f t="shared" si="18"/>
        <v>1715.725625</v>
      </c>
      <c r="Z21" s="44">
        <f t="shared" si="19"/>
        <v>268.22067264211887</v>
      </c>
      <c r="AA21" s="44">
        <f t="shared" si="20"/>
        <v>627.32603601421192</v>
      </c>
      <c r="AB21" s="44">
        <f t="shared" si="21"/>
        <v>79.80119186046511</v>
      </c>
      <c r="AC21" s="44">
        <f t="shared" si="22"/>
        <v>0</v>
      </c>
      <c r="AD21" s="44">
        <f t="shared" si="23"/>
        <v>170.68588259043929</v>
      </c>
      <c r="AE21" s="44">
        <f t="shared" si="24"/>
        <v>877.81311046511632</v>
      </c>
      <c r="AF21" s="44">
        <f t="shared" si="25"/>
        <v>124.13518733850131</v>
      </c>
      <c r="AG21" s="44">
        <f t="shared" si="26"/>
        <v>44.333995478036172</v>
      </c>
      <c r="AH21" s="9">
        <f t="shared" si="27"/>
        <v>26578.230289082683</v>
      </c>
      <c r="AI21" s="9">
        <f t="shared" si="28"/>
        <v>873.37971091731742</v>
      </c>
    </row>
    <row r="22" spans="1:35" x14ac:dyDescent="0.35">
      <c r="A22" s="37">
        <v>17</v>
      </c>
      <c r="B22" s="42" t="s">
        <v>43</v>
      </c>
      <c r="C22" s="39" t="s">
        <v>28</v>
      </c>
      <c r="D22" s="43">
        <v>180471.25</v>
      </c>
      <c r="E22" s="43"/>
      <c r="F22" s="43">
        <f t="shared" si="0"/>
        <v>180471.25</v>
      </c>
      <c r="G22" s="44">
        <f t="shared" si="1"/>
        <v>27455.413032945737</v>
      </c>
      <c r="H22" s="44">
        <f t="shared" si="2"/>
        <v>19090.54727874677</v>
      </c>
      <c r="I22" s="44">
        <f t="shared" si="3"/>
        <v>0</v>
      </c>
      <c r="J22" s="44">
        <f t="shared" si="4"/>
        <v>19207.13077357881</v>
      </c>
      <c r="K22" s="44">
        <f t="shared" si="5"/>
        <v>65753.091085271313</v>
      </c>
      <c r="L22" s="44">
        <f t="shared" si="6"/>
        <v>26172.994589793281</v>
      </c>
      <c r="M22" s="44">
        <f t="shared" si="7"/>
        <v>0</v>
      </c>
      <c r="N22" s="44">
        <f t="shared" si="7"/>
        <v>0</v>
      </c>
      <c r="O22" s="44">
        <f t="shared" si="8"/>
        <v>4619.6209827196381</v>
      </c>
      <c r="P22" s="44">
        <f t="shared" si="9"/>
        <v>30792.615572512921</v>
      </c>
      <c r="Q22" s="44">
        <f t="shared" si="10"/>
        <v>18944.817910206719</v>
      </c>
      <c r="R22" s="44">
        <f t="shared" si="11"/>
        <v>641.20922157622738</v>
      </c>
      <c r="S22" s="44">
        <f t="shared" si="12"/>
        <v>7883.9588380167961</v>
      </c>
      <c r="T22" s="44">
        <f t="shared" si="13"/>
        <v>233.16698966408268</v>
      </c>
      <c r="U22" s="44">
        <f t="shared" si="14"/>
        <v>510.05278989018086</v>
      </c>
      <c r="V22" s="44">
        <f t="shared" si="15"/>
        <v>9268.3878391472863</v>
      </c>
      <c r="W22" s="44">
        <f t="shared" si="16"/>
        <v>23681.022387758399</v>
      </c>
      <c r="X22" s="44">
        <f t="shared" si="17"/>
        <v>6368.3734052002583</v>
      </c>
      <c r="Y22" s="44">
        <f t="shared" si="18"/>
        <v>11279.453125</v>
      </c>
      <c r="Z22" s="44">
        <f t="shared" si="19"/>
        <v>1763.3253593346253</v>
      </c>
      <c r="AA22" s="44">
        <f t="shared" si="20"/>
        <v>4124.1411296834622</v>
      </c>
      <c r="AB22" s="44">
        <f t="shared" si="21"/>
        <v>524.62572674418607</v>
      </c>
      <c r="AC22" s="44">
        <f t="shared" si="22"/>
        <v>0</v>
      </c>
      <c r="AD22" s="44">
        <f t="shared" si="23"/>
        <v>1122.1161377583978</v>
      </c>
      <c r="AE22" s="44">
        <f t="shared" si="24"/>
        <v>5770.8829941860458</v>
      </c>
      <c r="AF22" s="44">
        <f t="shared" si="25"/>
        <v>816.0844638242894</v>
      </c>
      <c r="AG22" s="44">
        <f t="shared" si="26"/>
        <v>291.45873708010333</v>
      </c>
      <c r="AH22" s="9">
        <f t="shared" si="27"/>
        <v>174729.51287952194</v>
      </c>
      <c r="AI22" s="9">
        <f t="shared" si="28"/>
        <v>5741.7371204780648</v>
      </c>
    </row>
    <row r="23" spans="1:35" x14ac:dyDescent="0.35">
      <c r="A23" s="37">
        <v>18</v>
      </c>
      <c r="B23" s="42" t="s">
        <v>44</v>
      </c>
      <c r="C23" s="39" t="s">
        <v>28</v>
      </c>
      <c r="D23" s="43">
        <v>56109.75</v>
      </c>
      <c r="E23" s="43"/>
      <c r="F23" s="43">
        <f t="shared" si="0"/>
        <v>56109.75</v>
      </c>
      <c r="G23" s="44">
        <f t="shared" si="1"/>
        <v>8536.0763081395344</v>
      </c>
      <c r="H23" s="44">
        <f t="shared" si="2"/>
        <v>5935.3821463178292</v>
      </c>
      <c r="I23" s="44">
        <f t="shared" si="3"/>
        <v>0</v>
      </c>
      <c r="J23" s="44">
        <f t="shared" si="4"/>
        <v>5971.6287548449609</v>
      </c>
      <c r="K23" s="44">
        <f t="shared" si="5"/>
        <v>20443.087209302324</v>
      </c>
      <c r="L23" s="44">
        <f t="shared" si="6"/>
        <v>8137.3636143410849</v>
      </c>
      <c r="M23" s="44">
        <f t="shared" si="7"/>
        <v>0</v>
      </c>
      <c r="N23" s="44">
        <f t="shared" si="7"/>
        <v>0</v>
      </c>
      <c r="O23" s="44">
        <f t="shared" si="8"/>
        <v>1436.2718628875969</v>
      </c>
      <c r="P23" s="44">
        <f t="shared" si="9"/>
        <v>9573.6354772286813</v>
      </c>
      <c r="Q23" s="44">
        <f t="shared" si="10"/>
        <v>5890.0738856589151</v>
      </c>
      <c r="R23" s="44">
        <f t="shared" si="11"/>
        <v>199.3563468992248</v>
      </c>
      <c r="S23" s="44">
        <f t="shared" si="12"/>
        <v>2451.1769016472867</v>
      </c>
      <c r="T23" s="44">
        <f t="shared" si="13"/>
        <v>72.493217054263567</v>
      </c>
      <c r="U23" s="44">
        <f t="shared" si="14"/>
        <v>158.57891230620154</v>
      </c>
      <c r="V23" s="44">
        <f t="shared" si="15"/>
        <v>2881.6053779069762</v>
      </c>
      <c r="W23" s="44">
        <f t="shared" si="16"/>
        <v>7362.5923570736431</v>
      </c>
      <c r="X23" s="44">
        <f t="shared" si="17"/>
        <v>1979.9709907945737</v>
      </c>
      <c r="Y23" s="44">
        <f t="shared" si="18"/>
        <v>3506.859375</v>
      </c>
      <c r="Z23" s="44">
        <f t="shared" si="19"/>
        <v>548.2299539728682</v>
      </c>
      <c r="AA23" s="44">
        <f t="shared" si="20"/>
        <v>1282.2237766472867</v>
      </c>
      <c r="AB23" s="44">
        <f t="shared" si="21"/>
        <v>163.10973837209303</v>
      </c>
      <c r="AC23" s="44">
        <f t="shared" si="22"/>
        <v>0</v>
      </c>
      <c r="AD23" s="44">
        <f t="shared" si="23"/>
        <v>348.87360707364343</v>
      </c>
      <c r="AE23" s="44">
        <f t="shared" si="24"/>
        <v>1794.2071220930231</v>
      </c>
      <c r="AF23" s="44">
        <f t="shared" si="25"/>
        <v>253.72625968992247</v>
      </c>
      <c r="AG23" s="44">
        <f t="shared" si="26"/>
        <v>90.616521317829452</v>
      </c>
      <c r="AH23" s="9">
        <f t="shared" si="27"/>
        <v>54324.604530038763</v>
      </c>
      <c r="AI23" s="9">
        <f t="shared" si="28"/>
        <v>1785.1454699612368</v>
      </c>
    </row>
    <row r="24" spans="1:35" x14ac:dyDescent="0.35">
      <c r="A24" s="37">
        <v>19</v>
      </c>
      <c r="B24" s="42" t="s">
        <v>45</v>
      </c>
      <c r="C24" s="39" t="s">
        <v>28</v>
      </c>
      <c r="D24" s="43"/>
      <c r="E24" s="43"/>
      <c r="F24" s="43">
        <f t="shared" si="0"/>
        <v>0</v>
      </c>
      <c r="G24" s="44">
        <f t="shared" si="1"/>
        <v>0</v>
      </c>
      <c r="H24" s="44">
        <f t="shared" si="2"/>
        <v>0</v>
      </c>
      <c r="I24" s="44">
        <f t="shared" si="3"/>
        <v>0</v>
      </c>
      <c r="J24" s="44">
        <f t="shared" si="4"/>
        <v>0</v>
      </c>
      <c r="K24" s="44">
        <f t="shared" si="5"/>
        <v>0</v>
      </c>
      <c r="L24" s="44">
        <f t="shared" si="6"/>
        <v>0</v>
      </c>
      <c r="M24" s="44">
        <f t="shared" si="7"/>
        <v>0</v>
      </c>
      <c r="N24" s="44">
        <f t="shared" si="7"/>
        <v>0</v>
      </c>
      <c r="O24" s="44">
        <f t="shared" si="8"/>
        <v>0</v>
      </c>
      <c r="P24" s="44">
        <f t="shared" si="9"/>
        <v>0</v>
      </c>
      <c r="Q24" s="44">
        <f t="shared" si="10"/>
        <v>0</v>
      </c>
      <c r="R24" s="44">
        <f t="shared" si="11"/>
        <v>0</v>
      </c>
      <c r="S24" s="44">
        <f t="shared" si="12"/>
        <v>0</v>
      </c>
      <c r="T24" s="44">
        <f t="shared" si="13"/>
        <v>0</v>
      </c>
      <c r="U24" s="44">
        <f t="shared" si="14"/>
        <v>0</v>
      </c>
      <c r="V24" s="44">
        <f t="shared" si="15"/>
        <v>0</v>
      </c>
      <c r="W24" s="44">
        <f t="shared" si="16"/>
        <v>0</v>
      </c>
      <c r="X24" s="44">
        <f t="shared" si="17"/>
        <v>0</v>
      </c>
      <c r="Y24" s="44">
        <f t="shared" si="18"/>
        <v>0</v>
      </c>
      <c r="Z24" s="44">
        <f t="shared" si="19"/>
        <v>0</v>
      </c>
      <c r="AA24" s="44">
        <f t="shared" si="20"/>
        <v>0</v>
      </c>
      <c r="AB24" s="44">
        <f t="shared" si="21"/>
        <v>0</v>
      </c>
      <c r="AC24" s="44">
        <f t="shared" si="22"/>
        <v>0</v>
      </c>
      <c r="AD24" s="44">
        <f t="shared" si="23"/>
        <v>0</v>
      </c>
      <c r="AE24" s="44">
        <f t="shared" si="24"/>
        <v>0</v>
      </c>
      <c r="AF24" s="44">
        <f t="shared" si="25"/>
        <v>0</v>
      </c>
      <c r="AG24" s="44">
        <f t="shared" si="26"/>
        <v>0</v>
      </c>
      <c r="AH24" s="9">
        <f t="shared" si="27"/>
        <v>0</v>
      </c>
      <c r="AI24" s="9">
        <f t="shared" si="28"/>
        <v>0</v>
      </c>
    </row>
    <row r="25" spans="1:35" x14ac:dyDescent="0.35">
      <c r="A25" s="37">
        <v>20</v>
      </c>
      <c r="B25" s="42" t="s">
        <v>46</v>
      </c>
      <c r="C25" s="39" t="s">
        <v>28</v>
      </c>
      <c r="D25" s="43"/>
      <c r="E25" s="43"/>
      <c r="F25" s="43">
        <f t="shared" si="0"/>
        <v>0</v>
      </c>
      <c r="G25" s="44">
        <f t="shared" si="1"/>
        <v>0</v>
      </c>
      <c r="H25" s="44">
        <f t="shared" si="2"/>
        <v>0</v>
      </c>
      <c r="I25" s="44">
        <f t="shared" si="3"/>
        <v>0</v>
      </c>
      <c r="J25" s="44">
        <f t="shared" si="4"/>
        <v>0</v>
      </c>
      <c r="K25" s="44">
        <f t="shared" si="5"/>
        <v>0</v>
      </c>
      <c r="L25" s="44">
        <f t="shared" si="6"/>
        <v>0</v>
      </c>
      <c r="M25" s="44">
        <f t="shared" si="7"/>
        <v>0</v>
      </c>
      <c r="N25" s="44">
        <f t="shared" si="7"/>
        <v>0</v>
      </c>
      <c r="O25" s="44">
        <f t="shared" si="8"/>
        <v>0</v>
      </c>
      <c r="P25" s="44">
        <f t="shared" si="9"/>
        <v>0</v>
      </c>
      <c r="Q25" s="44">
        <f t="shared" si="10"/>
        <v>0</v>
      </c>
      <c r="R25" s="44">
        <f t="shared" si="11"/>
        <v>0</v>
      </c>
      <c r="S25" s="44">
        <f t="shared" si="12"/>
        <v>0</v>
      </c>
      <c r="T25" s="44">
        <f t="shared" si="13"/>
        <v>0</v>
      </c>
      <c r="U25" s="44">
        <f t="shared" si="14"/>
        <v>0</v>
      </c>
      <c r="V25" s="44">
        <f t="shared" si="15"/>
        <v>0</v>
      </c>
      <c r="W25" s="44">
        <f t="shared" si="16"/>
        <v>0</v>
      </c>
      <c r="X25" s="44">
        <f t="shared" si="17"/>
        <v>0</v>
      </c>
      <c r="Y25" s="44">
        <f t="shared" si="18"/>
        <v>0</v>
      </c>
      <c r="Z25" s="44">
        <f t="shared" si="19"/>
        <v>0</v>
      </c>
      <c r="AA25" s="44">
        <f t="shared" si="20"/>
        <v>0</v>
      </c>
      <c r="AB25" s="44">
        <f t="shared" si="21"/>
        <v>0</v>
      </c>
      <c r="AC25" s="44">
        <f t="shared" si="22"/>
        <v>0</v>
      </c>
      <c r="AD25" s="44">
        <f t="shared" si="23"/>
        <v>0</v>
      </c>
      <c r="AE25" s="44">
        <f t="shared" si="24"/>
        <v>0</v>
      </c>
      <c r="AF25" s="44">
        <f t="shared" si="25"/>
        <v>0</v>
      </c>
      <c r="AG25" s="44">
        <f t="shared" si="26"/>
        <v>0</v>
      </c>
      <c r="AH25" s="9">
        <f t="shared" si="27"/>
        <v>0</v>
      </c>
      <c r="AI25" s="9">
        <f t="shared" si="28"/>
        <v>0</v>
      </c>
    </row>
    <row r="26" spans="1:35" x14ac:dyDescent="0.35">
      <c r="A26" s="37">
        <v>21</v>
      </c>
      <c r="B26" s="42" t="s">
        <v>47</v>
      </c>
      <c r="C26" s="39" t="s">
        <v>28</v>
      </c>
      <c r="D26" s="43"/>
      <c r="E26" s="43"/>
      <c r="F26" s="43">
        <f t="shared" si="0"/>
        <v>0</v>
      </c>
      <c r="G26" s="44">
        <f t="shared" si="1"/>
        <v>0</v>
      </c>
      <c r="H26" s="44">
        <f t="shared" si="2"/>
        <v>0</v>
      </c>
      <c r="I26" s="44">
        <f t="shared" si="3"/>
        <v>0</v>
      </c>
      <c r="J26" s="44">
        <f t="shared" si="4"/>
        <v>0</v>
      </c>
      <c r="K26" s="44">
        <f t="shared" si="5"/>
        <v>0</v>
      </c>
      <c r="L26" s="44">
        <f t="shared" si="6"/>
        <v>0</v>
      </c>
      <c r="M26" s="44">
        <f t="shared" si="7"/>
        <v>0</v>
      </c>
      <c r="N26" s="44">
        <f t="shared" si="7"/>
        <v>0</v>
      </c>
      <c r="O26" s="44">
        <f t="shared" si="8"/>
        <v>0</v>
      </c>
      <c r="P26" s="44">
        <f t="shared" si="9"/>
        <v>0</v>
      </c>
      <c r="Q26" s="44">
        <f t="shared" si="10"/>
        <v>0</v>
      </c>
      <c r="R26" s="44">
        <f t="shared" si="11"/>
        <v>0</v>
      </c>
      <c r="S26" s="44">
        <f t="shared" si="12"/>
        <v>0</v>
      </c>
      <c r="T26" s="44">
        <f t="shared" si="13"/>
        <v>0</v>
      </c>
      <c r="U26" s="44">
        <f t="shared" si="14"/>
        <v>0</v>
      </c>
      <c r="V26" s="44">
        <f t="shared" si="15"/>
        <v>0</v>
      </c>
      <c r="W26" s="44">
        <f t="shared" si="16"/>
        <v>0</v>
      </c>
      <c r="X26" s="44">
        <f t="shared" si="17"/>
        <v>0</v>
      </c>
      <c r="Y26" s="44">
        <f t="shared" si="18"/>
        <v>0</v>
      </c>
      <c r="Z26" s="44">
        <f t="shared" si="19"/>
        <v>0</v>
      </c>
      <c r="AA26" s="44">
        <f t="shared" si="20"/>
        <v>0</v>
      </c>
      <c r="AB26" s="44">
        <f t="shared" si="21"/>
        <v>0</v>
      </c>
      <c r="AC26" s="44">
        <f t="shared" si="22"/>
        <v>0</v>
      </c>
      <c r="AD26" s="44">
        <f t="shared" si="23"/>
        <v>0</v>
      </c>
      <c r="AE26" s="44">
        <f t="shared" si="24"/>
        <v>0</v>
      </c>
      <c r="AF26" s="44">
        <f t="shared" si="25"/>
        <v>0</v>
      </c>
      <c r="AG26" s="44">
        <f t="shared" si="26"/>
        <v>0</v>
      </c>
      <c r="AH26" s="9">
        <f t="shared" si="27"/>
        <v>0</v>
      </c>
      <c r="AI26" s="9">
        <f t="shared" si="28"/>
        <v>0</v>
      </c>
    </row>
    <row r="27" spans="1:35" x14ac:dyDescent="0.35">
      <c r="A27" s="37">
        <v>22</v>
      </c>
      <c r="B27" s="42" t="s">
        <v>48</v>
      </c>
      <c r="C27" s="39" t="s">
        <v>28</v>
      </c>
      <c r="D27" s="43"/>
      <c r="E27" s="43"/>
      <c r="F27" s="43">
        <f t="shared" si="0"/>
        <v>0</v>
      </c>
      <c r="G27" s="44">
        <f t="shared" si="1"/>
        <v>0</v>
      </c>
      <c r="H27" s="44">
        <f t="shared" si="2"/>
        <v>0</v>
      </c>
      <c r="I27" s="44">
        <f t="shared" si="3"/>
        <v>0</v>
      </c>
      <c r="J27" s="44">
        <f t="shared" si="4"/>
        <v>0</v>
      </c>
      <c r="K27" s="44">
        <f t="shared" si="5"/>
        <v>0</v>
      </c>
      <c r="L27" s="44">
        <f t="shared" si="6"/>
        <v>0</v>
      </c>
      <c r="M27" s="44">
        <f t="shared" si="7"/>
        <v>0</v>
      </c>
      <c r="N27" s="44">
        <f t="shared" si="7"/>
        <v>0</v>
      </c>
      <c r="O27" s="44">
        <f t="shared" si="8"/>
        <v>0</v>
      </c>
      <c r="P27" s="44">
        <f t="shared" si="9"/>
        <v>0</v>
      </c>
      <c r="Q27" s="44">
        <f t="shared" si="10"/>
        <v>0</v>
      </c>
      <c r="R27" s="44">
        <f t="shared" si="11"/>
        <v>0</v>
      </c>
      <c r="S27" s="44">
        <f t="shared" si="12"/>
        <v>0</v>
      </c>
      <c r="T27" s="44">
        <f t="shared" si="13"/>
        <v>0</v>
      </c>
      <c r="U27" s="44">
        <f t="shared" si="14"/>
        <v>0</v>
      </c>
      <c r="V27" s="44">
        <f t="shared" si="15"/>
        <v>0</v>
      </c>
      <c r="W27" s="44">
        <f t="shared" si="16"/>
        <v>0</v>
      </c>
      <c r="X27" s="44">
        <f t="shared" si="17"/>
        <v>0</v>
      </c>
      <c r="Y27" s="44">
        <f t="shared" si="18"/>
        <v>0</v>
      </c>
      <c r="Z27" s="44">
        <f t="shared" si="19"/>
        <v>0</v>
      </c>
      <c r="AA27" s="44">
        <f t="shared" si="20"/>
        <v>0</v>
      </c>
      <c r="AB27" s="44">
        <f t="shared" si="21"/>
        <v>0</v>
      </c>
      <c r="AC27" s="44">
        <f t="shared" si="22"/>
        <v>0</v>
      </c>
      <c r="AD27" s="44">
        <f t="shared" si="23"/>
        <v>0</v>
      </c>
      <c r="AE27" s="44">
        <f t="shared" si="24"/>
        <v>0</v>
      </c>
      <c r="AF27" s="44">
        <f t="shared" si="25"/>
        <v>0</v>
      </c>
      <c r="AG27" s="44">
        <f t="shared" si="26"/>
        <v>0</v>
      </c>
      <c r="AH27" s="9">
        <f t="shared" si="27"/>
        <v>0</v>
      </c>
      <c r="AI27" s="9">
        <f t="shared" si="28"/>
        <v>0</v>
      </c>
    </row>
    <row r="28" spans="1:35" s="47" customFormat="1" x14ac:dyDescent="0.35">
      <c r="A28" s="37">
        <v>23</v>
      </c>
      <c r="B28" s="42" t="s">
        <v>49</v>
      </c>
      <c r="C28" s="39" t="s">
        <v>28</v>
      </c>
      <c r="D28" s="43"/>
      <c r="E28" s="43"/>
      <c r="F28" s="43">
        <f t="shared" si="0"/>
        <v>0</v>
      </c>
      <c r="G28" s="44">
        <f t="shared" si="1"/>
        <v>0</v>
      </c>
      <c r="H28" s="44">
        <f t="shared" si="2"/>
        <v>0</v>
      </c>
      <c r="I28" s="44">
        <f t="shared" si="3"/>
        <v>0</v>
      </c>
      <c r="J28" s="44">
        <f t="shared" si="4"/>
        <v>0</v>
      </c>
      <c r="K28" s="44">
        <f t="shared" si="5"/>
        <v>0</v>
      </c>
      <c r="L28" s="44">
        <f t="shared" si="6"/>
        <v>0</v>
      </c>
      <c r="M28" s="44">
        <f t="shared" si="7"/>
        <v>0</v>
      </c>
      <c r="N28" s="44">
        <f t="shared" si="7"/>
        <v>0</v>
      </c>
      <c r="O28" s="44">
        <f t="shared" si="8"/>
        <v>0</v>
      </c>
      <c r="P28" s="44">
        <f t="shared" si="9"/>
        <v>0</v>
      </c>
      <c r="Q28" s="44">
        <f t="shared" si="10"/>
        <v>0</v>
      </c>
      <c r="R28" s="44">
        <f t="shared" si="11"/>
        <v>0</v>
      </c>
      <c r="S28" s="44">
        <f t="shared" si="12"/>
        <v>0</v>
      </c>
      <c r="T28" s="44">
        <f t="shared" si="13"/>
        <v>0</v>
      </c>
      <c r="U28" s="44">
        <f t="shared" si="14"/>
        <v>0</v>
      </c>
      <c r="V28" s="44">
        <f t="shared" si="15"/>
        <v>0</v>
      </c>
      <c r="W28" s="44">
        <f t="shared" si="16"/>
        <v>0</v>
      </c>
      <c r="X28" s="44">
        <f t="shared" si="17"/>
        <v>0</v>
      </c>
      <c r="Y28" s="44">
        <f t="shared" si="18"/>
        <v>0</v>
      </c>
      <c r="Z28" s="44">
        <f t="shared" si="19"/>
        <v>0</v>
      </c>
      <c r="AA28" s="44">
        <f t="shared" si="20"/>
        <v>0</v>
      </c>
      <c r="AB28" s="44">
        <f t="shared" si="21"/>
        <v>0</v>
      </c>
      <c r="AC28" s="44">
        <f t="shared" si="22"/>
        <v>0</v>
      </c>
      <c r="AD28" s="44">
        <f t="shared" si="23"/>
        <v>0</v>
      </c>
      <c r="AE28" s="44">
        <f t="shared" si="24"/>
        <v>0</v>
      </c>
      <c r="AF28" s="44">
        <f t="shared" si="25"/>
        <v>0</v>
      </c>
      <c r="AG28" s="44">
        <f t="shared" si="26"/>
        <v>0</v>
      </c>
      <c r="AH28" s="46">
        <f t="shared" si="27"/>
        <v>0</v>
      </c>
      <c r="AI28" s="46">
        <f t="shared" si="28"/>
        <v>0</v>
      </c>
    </row>
    <row r="29" spans="1:35" x14ac:dyDescent="0.35">
      <c r="A29" s="37">
        <v>24</v>
      </c>
      <c r="B29" s="42" t="s">
        <v>50</v>
      </c>
      <c r="C29" s="39" t="s">
        <v>28</v>
      </c>
      <c r="D29" s="43"/>
      <c r="E29" s="43"/>
      <c r="F29" s="43">
        <f t="shared" si="0"/>
        <v>0</v>
      </c>
      <c r="G29" s="44">
        <f t="shared" si="1"/>
        <v>0</v>
      </c>
      <c r="H29" s="44">
        <f t="shared" si="2"/>
        <v>0</v>
      </c>
      <c r="I29" s="44">
        <f t="shared" si="3"/>
        <v>0</v>
      </c>
      <c r="J29" s="44">
        <f t="shared" si="4"/>
        <v>0</v>
      </c>
      <c r="K29" s="44">
        <f t="shared" si="5"/>
        <v>0</v>
      </c>
      <c r="L29" s="44">
        <f t="shared" si="6"/>
        <v>0</v>
      </c>
      <c r="M29" s="44">
        <f t="shared" si="7"/>
        <v>0</v>
      </c>
      <c r="N29" s="44">
        <f t="shared" si="7"/>
        <v>0</v>
      </c>
      <c r="O29" s="44">
        <f t="shared" si="8"/>
        <v>0</v>
      </c>
      <c r="P29" s="44">
        <f t="shared" si="9"/>
        <v>0</v>
      </c>
      <c r="Q29" s="44">
        <f t="shared" si="10"/>
        <v>0</v>
      </c>
      <c r="R29" s="44">
        <f t="shared" si="11"/>
        <v>0</v>
      </c>
      <c r="S29" s="44">
        <f t="shared" si="12"/>
        <v>0</v>
      </c>
      <c r="T29" s="44">
        <f t="shared" si="13"/>
        <v>0</v>
      </c>
      <c r="U29" s="44">
        <f t="shared" si="14"/>
        <v>0</v>
      </c>
      <c r="V29" s="44">
        <f t="shared" si="15"/>
        <v>0</v>
      </c>
      <c r="W29" s="44">
        <f t="shared" si="16"/>
        <v>0</v>
      </c>
      <c r="X29" s="44">
        <f t="shared" si="17"/>
        <v>0</v>
      </c>
      <c r="Y29" s="44">
        <f t="shared" si="18"/>
        <v>0</v>
      </c>
      <c r="Z29" s="44">
        <f t="shared" si="19"/>
        <v>0</v>
      </c>
      <c r="AA29" s="44">
        <f t="shared" si="20"/>
        <v>0</v>
      </c>
      <c r="AB29" s="44">
        <f t="shared" si="21"/>
        <v>0</v>
      </c>
      <c r="AC29" s="44">
        <f t="shared" si="22"/>
        <v>0</v>
      </c>
      <c r="AD29" s="44">
        <f t="shared" si="23"/>
        <v>0</v>
      </c>
      <c r="AE29" s="44">
        <f t="shared" si="24"/>
        <v>0</v>
      </c>
      <c r="AF29" s="44">
        <f t="shared" si="25"/>
        <v>0</v>
      </c>
      <c r="AG29" s="44">
        <f t="shared" si="26"/>
        <v>0</v>
      </c>
      <c r="AH29" s="9">
        <f t="shared" si="27"/>
        <v>0</v>
      </c>
      <c r="AI29" s="9">
        <f t="shared" si="28"/>
        <v>0</v>
      </c>
    </row>
    <row r="30" spans="1:35" x14ac:dyDescent="0.35">
      <c r="A30" s="37">
        <v>25</v>
      </c>
      <c r="B30" s="42" t="s">
        <v>51</v>
      </c>
      <c r="C30" s="39" t="s">
        <v>28</v>
      </c>
      <c r="D30" s="43"/>
      <c r="E30" s="43"/>
      <c r="F30" s="43">
        <f t="shared" si="0"/>
        <v>0</v>
      </c>
      <c r="G30" s="44">
        <f t="shared" si="1"/>
        <v>0</v>
      </c>
      <c r="H30" s="44">
        <f t="shared" si="2"/>
        <v>0</v>
      </c>
      <c r="I30" s="44">
        <f t="shared" si="3"/>
        <v>0</v>
      </c>
      <c r="J30" s="44">
        <f t="shared" si="4"/>
        <v>0</v>
      </c>
      <c r="K30" s="44">
        <f t="shared" si="5"/>
        <v>0</v>
      </c>
      <c r="L30" s="44">
        <f t="shared" si="6"/>
        <v>0</v>
      </c>
      <c r="M30" s="44">
        <f t="shared" si="7"/>
        <v>0</v>
      </c>
      <c r="N30" s="44">
        <f t="shared" si="7"/>
        <v>0</v>
      </c>
      <c r="O30" s="44">
        <f t="shared" si="8"/>
        <v>0</v>
      </c>
      <c r="P30" s="44">
        <f t="shared" si="9"/>
        <v>0</v>
      </c>
      <c r="Q30" s="44">
        <f t="shared" si="10"/>
        <v>0</v>
      </c>
      <c r="R30" s="44">
        <f t="shared" si="11"/>
        <v>0</v>
      </c>
      <c r="S30" s="44">
        <f t="shared" si="12"/>
        <v>0</v>
      </c>
      <c r="T30" s="44">
        <f t="shared" si="13"/>
        <v>0</v>
      </c>
      <c r="U30" s="44">
        <f t="shared" si="14"/>
        <v>0</v>
      </c>
      <c r="V30" s="44">
        <f t="shared" si="15"/>
        <v>0</v>
      </c>
      <c r="W30" s="44">
        <f t="shared" si="16"/>
        <v>0</v>
      </c>
      <c r="X30" s="44">
        <f t="shared" si="17"/>
        <v>0</v>
      </c>
      <c r="Y30" s="44">
        <f t="shared" si="18"/>
        <v>0</v>
      </c>
      <c r="Z30" s="44">
        <f t="shared" si="19"/>
        <v>0</v>
      </c>
      <c r="AA30" s="44">
        <f t="shared" si="20"/>
        <v>0</v>
      </c>
      <c r="AB30" s="44">
        <f t="shared" si="21"/>
        <v>0</v>
      </c>
      <c r="AC30" s="44">
        <f t="shared" si="22"/>
        <v>0</v>
      </c>
      <c r="AD30" s="44">
        <f t="shared" si="23"/>
        <v>0</v>
      </c>
      <c r="AE30" s="44">
        <f t="shared" si="24"/>
        <v>0</v>
      </c>
      <c r="AF30" s="44">
        <f t="shared" si="25"/>
        <v>0</v>
      </c>
      <c r="AG30" s="44">
        <f t="shared" si="26"/>
        <v>0</v>
      </c>
      <c r="AH30" s="9">
        <f t="shared" si="27"/>
        <v>0</v>
      </c>
      <c r="AI30" s="9">
        <f t="shared" si="28"/>
        <v>0</v>
      </c>
    </row>
    <row r="31" spans="1:35" x14ac:dyDescent="0.35">
      <c r="A31" s="37">
        <v>26</v>
      </c>
      <c r="B31" s="42" t="s">
        <v>52</v>
      </c>
      <c r="C31" s="39" t="s">
        <v>28</v>
      </c>
      <c r="D31" s="43"/>
      <c r="E31" s="43"/>
      <c r="F31" s="43">
        <f t="shared" si="0"/>
        <v>0</v>
      </c>
      <c r="G31" s="44">
        <f t="shared" si="1"/>
        <v>0</v>
      </c>
      <c r="H31" s="44">
        <f t="shared" si="2"/>
        <v>0</v>
      </c>
      <c r="I31" s="44">
        <f t="shared" si="3"/>
        <v>0</v>
      </c>
      <c r="J31" s="44">
        <f t="shared" si="4"/>
        <v>0</v>
      </c>
      <c r="K31" s="44">
        <f t="shared" si="5"/>
        <v>0</v>
      </c>
      <c r="L31" s="44">
        <f t="shared" si="6"/>
        <v>0</v>
      </c>
      <c r="M31" s="44">
        <f t="shared" si="7"/>
        <v>0</v>
      </c>
      <c r="N31" s="44">
        <f t="shared" si="7"/>
        <v>0</v>
      </c>
      <c r="O31" s="44">
        <f t="shared" si="8"/>
        <v>0</v>
      </c>
      <c r="P31" s="44">
        <f t="shared" si="9"/>
        <v>0</v>
      </c>
      <c r="Q31" s="44">
        <f t="shared" si="10"/>
        <v>0</v>
      </c>
      <c r="R31" s="44">
        <f t="shared" si="11"/>
        <v>0</v>
      </c>
      <c r="S31" s="44">
        <f t="shared" si="12"/>
        <v>0</v>
      </c>
      <c r="T31" s="44">
        <f t="shared" si="13"/>
        <v>0</v>
      </c>
      <c r="U31" s="44">
        <f t="shared" si="14"/>
        <v>0</v>
      </c>
      <c r="V31" s="44">
        <f t="shared" si="15"/>
        <v>0</v>
      </c>
      <c r="W31" s="44">
        <f t="shared" si="16"/>
        <v>0</v>
      </c>
      <c r="X31" s="44">
        <f t="shared" si="17"/>
        <v>0</v>
      </c>
      <c r="Y31" s="44">
        <f t="shared" si="18"/>
        <v>0</v>
      </c>
      <c r="Z31" s="44">
        <f t="shared" si="19"/>
        <v>0</v>
      </c>
      <c r="AA31" s="44">
        <f t="shared" si="20"/>
        <v>0</v>
      </c>
      <c r="AB31" s="44">
        <f t="shared" si="21"/>
        <v>0</v>
      </c>
      <c r="AC31" s="44">
        <f t="shared" si="22"/>
        <v>0</v>
      </c>
      <c r="AD31" s="44">
        <f t="shared" si="23"/>
        <v>0</v>
      </c>
      <c r="AE31" s="44">
        <f t="shared" si="24"/>
        <v>0</v>
      </c>
      <c r="AF31" s="44">
        <f t="shared" si="25"/>
        <v>0</v>
      </c>
      <c r="AG31" s="44">
        <f t="shared" si="26"/>
        <v>0</v>
      </c>
      <c r="AH31" s="9">
        <f t="shared" si="27"/>
        <v>0</v>
      </c>
      <c r="AI31" s="9">
        <f t="shared" si="28"/>
        <v>0</v>
      </c>
    </row>
    <row r="32" spans="1:35" x14ac:dyDescent="0.35">
      <c r="A32" s="37">
        <v>27</v>
      </c>
      <c r="B32" s="42" t="s">
        <v>53</v>
      </c>
      <c r="C32" s="39" t="s">
        <v>28</v>
      </c>
      <c r="D32" s="43"/>
      <c r="E32" s="43"/>
      <c r="F32" s="43">
        <f t="shared" si="0"/>
        <v>0</v>
      </c>
      <c r="G32" s="44">
        <f t="shared" si="1"/>
        <v>0</v>
      </c>
      <c r="H32" s="44">
        <f t="shared" si="2"/>
        <v>0</v>
      </c>
      <c r="I32" s="44">
        <f t="shared" si="3"/>
        <v>0</v>
      </c>
      <c r="J32" s="44">
        <f t="shared" si="4"/>
        <v>0</v>
      </c>
      <c r="K32" s="44">
        <f t="shared" si="5"/>
        <v>0</v>
      </c>
      <c r="L32" s="44">
        <f t="shared" si="6"/>
        <v>0</v>
      </c>
      <c r="M32" s="44">
        <f t="shared" si="7"/>
        <v>0</v>
      </c>
      <c r="N32" s="44">
        <f t="shared" si="7"/>
        <v>0</v>
      </c>
      <c r="O32" s="44">
        <f t="shared" si="8"/>
        <v>0</v>
      </c>
      <c r="P32" s="44">
        <f t="shared" si="9"/>
        <v>0</v>
      </c>
      <c r="Q32" s="44">
        <f t="shared" si="10"/>
        <v>0</v>
      </c>
      <c r="R32" s="44">
        <f t="shared" si="11"/>
        <v>0</v>
      </c>
      <c r="S32" s="44">
        <f t="shared" si="12"/>
        <v>0</v>
      </c>
      <c r="T32" s="44">
        <f t="shared" si="13"/>
        <v>0</v>
      </c>
      <c r="U32" s="44">
        <f t="shared" si="14"/>
        <v>0</v>
      </c>
      <c r="V32" s="44">
        <f t="shared" si="15"/>
        <v>0</v>
      </c>
      <c r="W32" s="44">
        <f t="shared" si="16"/>
        <v>0</v>
      </c>
      <c r="X32" s="44">
        <f t="shared" si="17"/>
        <v>0</v>
      </c>
      <c r="Y32" s="44">
        <f t="shared" si="18"/>
        <v>0</v>
      </c>
      <c r="Z32" s="44">
        <f t="shared" si="19"/>
        <v>0</v>
      </c>
      <c r="AA32" s="44">
        <f t="shared" si="20"/>
        <v>0</v>
      </c>
      <c r="AB32" s="44">
        <f t="shared" si="21"/>
        <v>0</v>
      </c>
      <c r="AC32" s="44">
        <f t="shared" si="22"/>
        <v>0</v>
      </c>
      <c r="AD32" s="44">
        <f t="shared" si="23"/>
        <v>0</v>
      </c>
      <c r="AE32" s="44">
        <f t="shared" si="24"/>
        <v>0</v>
      </c>
      <c r="AF32" s="44">
        <f t="shared" si="25"/>
        <v>0</v>
      </c>
      <c r="AG32" s="44">
        <f t="shared" si="26"/>
        <v>0</v>
      </c>
      <c r="AH32" s="9">
        <f t="shared" si="27"/>
        <v>0</v>
      </c>
      <c r="AI32" s="9">
        <f t="shared" si="28"/>
        <v>0</v>
      </c>
    </row>
    <row r="33" spans="1:35" x14ac:dyDescent="0.35">
      <c r="A33" s="37">
        <v>28</v>
      </c>
      <c r="B33" s="42" t="s">
        <v>54</v>
      </c>
      <c r="C33" s="39" t="s">
        <v>28</v>
      </c>
      <c r="D33" s="43"/>
      <c r="E33" s="43"/>
      <c r="F33" s="43">
        <f t="shared" si="0"/>
        <v>0</v>
      </c>
      <c r="G33" s="44">
        <f t="shared" si="1"/>
        <v>0</v>
      </c>
      <c r="H33" s="44">
        <f t="shared" si="2"/>
        <v>0</v>
      </c>
      <c r="I33" s="44">
        <f t="shared" si="3"/>
        <v>0</v>
      </c>
      <c r="J33" s="44">
        <f t="shared" si="4"/>
        <v>0</v>
      </c>
      <c r="K33" s="44">
        <f t="shared" si="5"/>
        <v>0</v>
      </c>
      <c r="L33" s="44">
        <f t="shared" si="6"/>
        <v>0</v>
      </c>
      <c r="M33" s="44">
        <f t="shared" si="7"/>
        <v>0</v>
      </c>
      <c r="N33" s="44">
        <f t="shared" si="7"/>
        <v>0</v>
      </c>
      <c r="O33" s="44">
        <f t="shared" si="8"/>
        <v>0</v>
      </c>
      <c r="P33" s="44">
        <f t="shared" si="9"/>
        <v>0</v>
      </c>
      <c r="Q33" s="44">
        <f t="shared" si="10"/>
        <v>0</v>
      </c>
      <c r="R33" s="44">
        <f t="shared" si="11"/>
        <v>0</v>
      </c>
      <c r="S33" s="44">
        <f t="shared" si="12"/>
        <v>0</v>
      </c>
      <c r="T33" s="44">
        <f t="shared" si="13"/>
        <v>0</v>
      </c>
      <c r="U33" s="44">
        <f t="shared" si="14"/>
        <v>0</v>
      </c>
      <c r="V33" s="44">
        <f t="shared" si="15"/>
        <v>0</v>
      </c>
      <c r="W33" s="44">
        <f t="shared" si="16"/>
        <v>0</v>
      </c>
      <c r="X33" s="44">
        <f t="shared" si="17"/>
        <v>0</v>
      </c>
      <c r="Y33" s="44">
        <f t="shared" si="18"/>
        <v>0</v>
      </c>
      <c r="Z33" s="44">
        <f t="shared" si="19"/>
        <v>0</v>
      </c>
      <c r="AA33" s="44">
        <f t="shared" si="20"/>
        <v>0</v>
      </c>
      <c r="AB33" s="44">
        <f t="shared" si="21"/>
        <v>0</v>
      </c>
      <c r="AC33" s="44">
        <f t="shared" si="22"/>
        <v>0</v>
      </c>
      <c r="AD33" s="44">
        <f t="shared" si="23"/>
        <v>0</v>
      </c>
      <c r="AE33" s="44">
        <f t="shared" si="24"/>
        <v>0</v>
      </c>
      <c r="AF33" s="44">
        <f t="shared" si="25"/>
        <v>0</v>
      </c>
      <c r="AG33" s="44">
        <f t="shared" si="26"/>
        <v>0</v>
      </c>
      <c r="AH33" s="9">
        <f t="shared" si="27"/>
        <v>0</v>
      </c>
      <c r="AI33" s="9">
        <f t="shared" si="28"/>
        <v>0</v>
      </c>
    </row>
    <row r="34" spans="1:35" x14ac:dyDescent="0.35">
      <c r="A34" s="37">
        <v>29</v>
      </c>
      <c r="B34" s="42" t="s">
        <v>55</v>
      </c>
      <c r="C34" s="39" t="s">
        <v>28</v>
      </c>
      <c r="D34" s="43"/>
      <c r="E34" s="43"/>
      <c r="F34" s="43">
        <f t="shared" si="0"/>
        <v>0</v>
      </c>
      <c r="G34" s="44">
        <f t="shared" si="1"/>
        <v>0</v>
      </c>
      <c r="H34" s="44">
        <f t="shared" si="2"/>
        <v>0</v>
      </c>
      <c r="I34" s="44">
        <f t="shared" si="3"/>
        <v>0</v>
      </c>
      <c r="J34" s="44">
        <f t="shared" si="4"/>
        <v>0</v>
      </c>
      <c r="K34" s="44">
        <f t="shared" si="5"/>
        <v>0</v>
      </c>
      <c r="L34" s="44">
        <f t="shared" si="6"/>
        <v>0</v>
      </c>
      <c r="M34" s="44">
        <f t="shared" si="7"/>
        <v>0</v>
      </c>
      <c r="N34" s="44">
        <f t="shared" si="7"/>
        <v>0</v>
      </c>
      <c r="O34" s="44">
        <f t="shared" si="8"/>
        <v>0</v>
      </c>
      <c r="P34" s="44">
        <f t="shared" si="9"/>
        <v>0</v>
      </c>
      <c r="Q34" s="44">
        <f t="shared" si="10"/>
        <v>0</v>
      </c>
      <c r="R34" s="44">
        <f t="shared" si="11"/>
        <v>0</v>
      </c>
      <c r="S34" s="44">
        <f t="shared" si="12"/>
        <v>0</v>
      </c>
      <c r="T34" s="44">
        <f t="shared" si="13"/>
        <v>0</v>
      </c>
      <c r="U34" s="44">
        <f t="shared" si="14"/>
        <v>0</v>
      </c>
      <c r="V34" s="44">
        <f t="shared" si="15"/>
        <v>0</v>
      </c>
      <c r="W34" s="44">
        <f t="shared" si="16"/>
        <v>0</v>
      </c>
      <c r="X34" s="44">
        <f t="shared" si="17"/>
        <v>0</v>
      </c>
      <c r="Y34" s="44">
        <f t="shared" si="18"/>
        <v>0</v>
      </c>
      <c r="Z34" s="44">
        <f t="shared" si="19"/>
        <v>0</v>
      </c>
      <c r="AA34" s="44">
        <f t="shared" si="20"/>
        <v>0</v>
      </c>
      <c r="AB34" s="44">
        <f t="shared" si="21"/>
        <v>0</v>
      </c>
      <c r="AC34" s="44">
        <f t="shared" si="22"/>
        <v>0</v>
      </c>
      <c r="AD34" s="44">
        <f t="shared" si="23"/>
        <v>0</v>
      </c>
      <c r="AE34" s="44">
        <f t="shared" si="24"/>
        <v>0</v>
      </c>
      <c r="AF34" s="44">
        <f t="shared" si="25"/>
        <v>0</v>
      </c>
      <c r="AG34" s="44">
        <f t="shared" si="26"/>
        <v>0</v>
      </c>
      <c r="AH34" s="9">
        <f t="shared" si="27"/>
        <v>0</v>
      </c>
      <c r="AI34" s="9">
        <f t="shared" si="28"/>
        <v>0</v>
      </c>
    </row>
    <row r="35" spans="1:35" x14ac:dyDescent="0.35">
      <c r="A35" s="37">
        <v>30</v>
      </c>
      <c r="B35" s="42" t="s">
        <v>56</v>
      </c>
      <c r="C35" s="39" t="s">
        <v>28</v>
      </c>
      <c r="D35" s="43"/>
      <c r="E35" s="43"/>
      <c r="F35" s="43">
        <f t="shared" si="0"/>
        <v>0</v>
      </c>
      <c r="G35" s="44">
        <f t="shared" si="1"/>
        <v>0</v>
      </c>
      <c r="H35" s="44">
        <f t="shared" si="2"/>
        <v>0</v>
      </c>
      <c r="I35" s="44">
        <f t="shared" si="3"/>
        <v>0</v>
      </c>
      <c r="J35" s="44">
        <f t="shared" si="4"/>
        <v>0</v>
      </c>
      <c r="K35" s="44">
        <f t="shared" si="5"/>
        <v>0</v>
      </c>
      <c r="L35" s="44">
        <f t="shared" si="6"/>
        <v>0</v>
      </c>
      <c r="M35" s="44">
        <f t="shared" si="7"/>
        <v>0</v>
      </c>
      <c r="N35" s="44">
        <f t="shared" si="7"/>
        <v>0</v>
      </c>
      <c r="O35" s="44">
        <f t="shared" si="8"/>
        <v>0</v>
      </c>
      <c r="P35" s="44">
        <f t="shared" si="9"/>
        <v>0</v>
      </c>
      <c r="Q35" s="44">
        <f t="shared" si="10"/>
        <v>0</v>
      </c>
      <c r="R35" s="44">
        <f t="shared" si="11"/>
        <v>0</v>
      </c>
      <c r="S35" s="44">
        <f t="shared" si="12"/>
        <v>0</v>
      </c>
      <c r="T35" s="44">
        <f t="shared" si="13"/>
        <v>0</v>
      </c>
      <c r="U35" s="44">
        <f t="shared" si="14"/>
        <v>0</v>
      </c>
      <c r="V35" s="44">
        <f t="shared" si="15"/>
        <v>0</v>
      </c>
      <c r="W35" s="44">
        <f t="shared" si="16"/>
        <v>0</v>
      </c>
      <c r="X35" s="44">
        <f t="shared" si="17"/>
        <v>0</v>
      </c>
      <c r="Y35" s="44">
        <f t="shared" si="18"/>
        <v>0</v>
      </c>
      <c r="Z35" s="44">
        <f t="shared" si="19"/>
        <v>0</v>
      </c>
      <c r="AA35" s="44">
        <f t="shared" si="20"/>
        <v>0</v>
      </c>
      <c r="AB35" s="44">
        <f t="shared" si="21"/>
        <v>0</v>
      </c>
      <c r="AC35" s="44">
        <f t="shared" si="22"/>
        <v>0</v>
      </c>
      <c r="AD35" s="44">
        <f t="shared" si="23"/>
        <v>0</v>
      </c>
      <c r="AE35" s="44">
        <f t="shared" si="24"/>
        <v>0</v>
      </c>
      <c r="AF35" s="44">
        <f t="shared" si="25"/>
        <v>0</v>
      </c>
      <c r="AG35" s="44">
        <f t="shared" si="26"/>
        <v>0</v>
      </c>
      <c r="AH35" s="9">
        <f t="shared" si="27"/>
        <v>0</v>
      </c>
      <c r="AI35" s="9">
        <f t="shared" si="28"/>
        <v>0</v>
      </c>
    </row>
    <row r="36" spans="1:35" x14ac:dyDescent="0.35">
      <c r="A36" s="37">
        <v>31</v>
      </c>
      <c r="B36" s="42" t="s">
        <v>57</v>
      </c>
      <c r="C36" s="39" t="s">
        <v>28</v>
      </c>
      <c r="D36" s="43"/>
      <c r="E36" s="43"/>
      <c r="F36" s="43">
        <f t="shared" si="0"/>
        <v>0</v>
      </c>
      <c r="G36" s="44">
        <f t="shared" si="1"/>
        <v>0</v>
      </c>
      <c r="H36" s="44">
        <f t="shared" si="2"/>
        <v>0</v>
      </c>
      <c r="I36" s="44">
        <f t="shared" si="3"/>
        <v>0</v>
      </c>
      <c r="J36" s="44">
        <f t="shared" si="4"/>
        <v>0</v>
      </c>
      <c r="K36" s="44">
        <f t="shared" si="5"/>
        <v>0</v>
      </c>
      <c r="L36" s="44">
        <f t="shared" si="6"/>
        <v>0</v>
      </c>
      <c r="M36" s="44">
        <f t="shared" si="7"/>
        <v>0</v>
      </c>
      <c r="N36" s="44">
        <f t="shared" si="7"/>
        <v>0</v>
      </c>
      <c r="O36" s="44">
        <f t="shared" si="8"/>
        <v>0</v>
      </c>
      <c r="P36" s="44">
        <f t="shared" si="9"/>
        <v>0</v>
      </c>
      <c r="Q36" s="44">
        <f t="shared" si="10"/>
        <v>0</v>
      </c>
      <c r="R36" s="44">
        <f t="shared" si="11"/>
        <v>0</v>
      </c>
      <c r="S36" s="44">
        <f t="shared" si="12"/>
        <v>0</v>
      </c>
      <c r="T36" s="44">
        <f t="shared" si="13"/>
        <v>0</v>
      </c>
      <c r="U36" s="44">
        <f t="shared" si="14"/>
        <v>0</v>
      </c>
      <c r="V36" s="44">
        <f t="shared" si="15"/>
        <v>0</v>
      </c>
      <c r="W36" s="44">
        <f t="shared" si="16"/>
        <v>0</v>
      </c>
      <c r="X36" s="44">
        <f t="shared" si="17"/>
        <v>0</v>
      </c>
      <c r="Y36" s="44">
        <f t="shared" si="18"/>
        <v>0</v>
      </c>
      <c r="Z36" s="44">
        <f t="shared" si="19"/>
        <v>0</v>
      </c>
      <c r="AA36" s="44">
        <f t="shared" si="20"/>
        <v>0</v>
      </c>
      <c r="AB36" s="44">
        <f t="shared" si="21"/>
        <v>0</v>
      </c>
      <c r="AC36" s="44">
        <f t="shared" si="22"/>
        <v>0</v>
      </c>
      <c r="AD36" s="44">
        <f t="shared" si="23"/>
        <v>0</v>
      </c>
      <c r="AE36" s="44">
        <f t="shared" si="24"/>
        <v>0</v>
      </c>
      <c r="AF36" s="44">
        <f t="shared" si="25"/>
        <v>0</v>
      </c>
      <c r="AG36" s="44">
        <f t="shared" si="26"/>
        <v>0</v>
      </c>
      <c r="AH36" s="9">
        <f t="shared" si="27"/>
        <v>0</v>
      </c>
      <c r="AI36" s="9">
        <f t="shared" si="28"/>
        <v>0</v>
      </c>
    </row>
    <row r="37" spans="1:35" x14ac:dyDescent="0.35">
      <c r="A37" s="37">
        <v>32</v>
      </c>
      <c r="B37" s="42" t="s">
        <v>58</v>
      </c>
      <c r="C37" s="39" t="s">
        <v>28</v>
      </c>
      <c r="D37" s="43"/>
      <c r="E37" s="43">
        <v>7810000</v>
      </c>
      <c r="F37" s="43">
        <f t="shared" si="0"/>
        <v>7810000</v>
      </c>
      <c r="G37" s="44">
        <f t="shared" si="1"/>
        <v>1188149.2248062016</v>
      </c>
      <c r="H37" s="44">
        <f t="shared" si="2"/>
        <v>826154.71576227387</v>
      </c>
      <c r="I37" s="44">
        <f t="shared" si="3"/>
        <v>0</v>
      </c>
      <c r="J37" s="44">
        <f t="shared" si="4"/>
        <v>831199.93540051684</v>
      </c>
      <c r="K37" s="44">
        <f t="shared" si="5"/>
        <v>2845503.8759689922</v>
      </c>
      <c r="L37" s="44">
        <f t="shared" si="6"/>
        <v>1132651.8087855298</v>
      </c>
      <c r="M37" s="44">
        <f t="shared" si="7"/>
        <v>0</v>
      </c>
      <c r="N37" s="44">
        <f t="shared" si="7"/>
        <v>0</v>
      </c>
      <c r="O37" s="44">
        <f t="shared" si="8"/>
        <v>199916.82816537467</v>
      </c>
      <c r="P37" s="44">
        <f t="shared" si="9"/>
        <v>1332568.6369509045</v>
      </c>
      <c r="Q37" s="44">
        <f t="shared" si="10"/>
        <v>819848.19121447031</v>
      </c>
      <c r="R37" s="44">
        <f t="shared" si="11"/>
        <v>27748.708010335919</v>
      </c>
      <c r="S37" s="44">
        <f t="shared" si="12"/>
        <v>341182.97803617571</v>
      </c>
      <c r="T37" s="44">
        <f t="shared" si="13"/>
        <v>10090.439276485788</v>
      </c>
      <c r="U37" s="44">
        <f t="shared" si="14"/>
        <v>22072.835917312663</v>
      </c>
      <c r="V37" s="44">
        <f t="shared" si="15"/>
        <v>401094.96124031005</v>
      </c>
      <c r="W37" s="44">
        <f t="shared" si="16"/>
        <v>1024810.2390180879</v>
      </c>
      <c r="X37" s="44">
        <f t="shared" si="17"/>
        <v>275595.12273901812</v>
      </c>
      <c r="Y37" s="44">
        <f t="shared" si="18"/>
        <v>488125</v>
      </c>
      <c r="Z37" s="44">
        <f t="shared" si="19"/>
        <v>76308.947028423776</v>
      </c>
      <c r="AA37" s="44">
        <f t="shared" si="20"/>
        <v>178474.64470284237</v>
      </c>
      <c r="AB37" s="44">
        <f t="shared" si="21"/>
        <v>22703.488372093023</v>
      </c>
      <c r="AC37" s="44">
        <f t="shared" si="22"/>
        <v>0</v>
      </c>
      <c r="AD37" s="44">
        <f t="shared" si="23"/>
        <v>48560.239018087857</v>
      </c>
      <c r="AE37" s="44">
        <f t="shared" si="24"/>
        <v>249738.37209302327</v>
      </c>
      <c r="AF37" s="44">
        <f t="shared" si="25"/>
        <v>35316.537467700262</v>
      </c>
      <c r="AG37" s="44">
        <f t="shared" si="26"/>
        <v>12613.049095607235</v>
      </c>
      <c r="AH37" s="9">
        <f t="shared" si="27"/>
        <v>7561522.932816538</v>
      </c>
      <c r="AI37" s="9">
        <f t="shared" si="28"/>
        <v>248477.06718346197</v>
      </c>
    </row>
    <row r="38" spans="1:35" s="47" customFormat="1" x14ac:dyDescent="0.35">
      <c r="A38" s="37">
        <v>33</v>
      </c>
      <c r="B38" s="42" t="s">
        <v>59</v>
      </c>
      <c r="C38" s="39" t="s">
        <v>28</v>
      </c>
      <c r="D38" s="43">
        <f>1470399.92+22720+12210945.21</f>
        <v>13704065.130000001</v>
      </c>
      <c r="E38" s="43">
        <f>301013.8+7158322.77</f>
        <v>7459336.5699999994</v>
      </c>
      <c r="F38" s="43">
        <f t="shared" si="0"/>
        <v>21163401.699999999</v>
      </c>
      <c r="G38" s="44">
        <f t="shared" si="1"/>
        <v>3219626.0338178291</v>
      </c>
      <c r="H38" s="44">
        <f t="shared" si="2"/>
        <v>2238699.6307332041</v>
      </c>
      <c r="I38" s="44">
        <f t="shared" si="3"/>
        <v>0</v>
      </c>
      <c r="J38" s="44">
        <f t="shared" si="4"/>
        <v>2252371.0788598191</v>
      </c>
      <c r="K38" s="44">
        <f t="shared" si="5"/>
        <v>7710696.7434108518</v>
      </c>
      <c r="L38" s="44">
        <f t="shared" si="6"/>
        <v>3069240.1044250643</v>
      </c>
      <c r="M38" s="44">
        <f t="shared" si="7"/>
        <v>0</v>
      </c>
      <c r="N38" s="44">
        <f t="shared" si="7"/>
        <v>0</v>
      </c>
      <c r="O38" s="44">
        <f t="shared" si="8"/>
        <v>541731.13201711886</v>
      </c>
      <c r="P38" s="44">
        <f t="shared" si="9"/>
        <v>3610971.2364421831</v>
      </c>
      <c r="Q38" s="44">
        <f t="shared" si="10"/>
        <v>2221610.3205749355</v>
      </c>
      <c r="R38" s="44">
        <f t="shared" si="11"/>
        <v>75192.96469638242</v>
      </c>
      <c r="S38" s="44">
        <f t="shared" si="12"/>
        <v>924531.6795623384</v>
      </c>
      <c r="T38" s="44">
        <f t="shared" si="13"/>
        <v>27342.896253229974</v>
      </c>
      <c r="U38" s="44">
        <f t="shared" si="14"/>
        <v>59812.585553940567</v>
      </c>
      <c r="V38" s="44">
        <f t="shared" si="15"/>
        <v>1086880.1260658912</v>
      </c>
      <c r="W38" s="44">
        <f t="shared" si="16"/>
        <v>2777012.9007186694</v>
      </c>
      <c r="X38" s="44">
        <f t="shared" si="17"/>
        <v>746802.85391634365</v>
      </c>
      <c r="Y38" s="44">
        <f t="shared" si="18"/>
        <v>1322712.60625</v>
      </c>
      <c r="Z38" s="44">
        <f t="shared" si="19"/>
        <v>206780.65291505167</v>
      </c>
      <c r="AA38" s="44">
        <f t="shared" si="20"/>
        <v>483627.47747900512</v>
      </c>
      <c r="AB38" s="44">
        <f t="shared" si="21"/>
        <v>61521.516569767438</v>
      </c>
      <c r="AC38" s="44">
        <f t="shared" si="22"/>
        <v>0</v>
      </c>
      <c r="AD38" s="44">
        <f t="shared" si="23"/>
        <v>131587.68821866924</v>
      </c>
      <c r="AE38" s="44">
        <f t="shared" si="24"/>
        <v>676736.68226744188</v>
      </c>
      <c r="AF38" s="44">
        <f t="shared" si="25"/>
        <v>95700.136886304914</v>
      </c>
      <c r="AG38" s="44">
        <f t="shared" si="26"/>
        <v>34178.620316537468</v>
      </c>
      <c r="AH38" s="46">
        <f t="shared" si="27"/>
        <v>20490082.879764214</v>
      </c>
      <c r="AI38" s="46">
        <f t="shared" si="28"/>
        <v>673318.8202357851</v>
      </c>
    </row>
    <row r="39" spans="1:35" x14ac:dyDescent="0.35">
      <c r="A39" s="37">
        <v>34</v>
      </c>
      <c r="B39" s="42" t="s">
        <v>60</v>
      </c>
      <c r="C39" s="39" t="s">
        <v>28</v>
      </c>
      <c r="D39" s="43"/>
      <c r="E39" s="43">
        <v>3375468.44</v>
      </c>
      <c r="F39" s="43">
        <f t="shared" si="0"/>
        <v>3375468.44</v>
      </c>
      <c r="G39" s="44">
        <f t="shared" si="1"/>
        <v>513516.03205426357</v>
      </c>
      <c r="H39" s="44">
        <f t="shared" si="2"/>
        <v>357062.63375322992</v>
      </c>
      <c r="I39" s="44">
        <f t="shared" si="3"/>
        <v>0</v>
      </c>
      <c r="J39" s="44">
        <f t="shared" si="4"/>
        <v>359243.16892118863</v>
      </c>
      <c r="K39" s="44">
        <f t="shared" si="5"/>
        <v>1229821.8347286822</v>
      </c>
      <c r="L39" s="44">
        <f t="shared" si="6"/>
        <v>489530.14520671836</v>
      </c>
      <c r="M39" s="44">
        <f t="shared" ref="M39:N81" si="29">$F39*0/12384</f>
        <v>0</v>
      </c>
      <c r="N39" s="44">
        <f t="shared" si="29"/>
        <v>0</v>
      </c>
      <c r="O39" s="44">
        <f t="shared" si="8"/>
        <v>86403.706030361762</v>
      </c>
      <c r="P39" s="44">
        <f t="shared" si="9"/>
        <v>575933.85123708006</v>
      </c>
      <c r="Q39" s="44">
        <f t="shared" si="10"/>
        <v>354336.96479328163</v>
      </c>
      <c r="R39" s="44">
        <f t="shared" si="11"/>
        <v>11992.943423772609</v>
      </c>
      <c r="S39" s="44">
        <f t="shared" si="12"/>
        <v>147458.69073320413</v>
      </c>
      <c r="T39" s="44">
        <f t="shared" si="13"/>
        <v>4361.0703359173121</v>
      </c>
      <c r="U39" s="44">
        <f t="shared" si="14"/>
        <v>9539.84135981912</v>
      </c>
      <c r="V39" s="44">
        <f t="shared" si="15"/>
        <v>173352.54585271317</v>
      </c>
      <c r="W39" s="44">
        <f t="shared" si="16"/>
        <v>442921.2059916021</v>
      </c>
      <c r="X39" s="44">
        <f t="shared" si="17"/>
        <v>119111.73354974161</v>
      </c>
      <c r="Y39" s="44">
        <f t="shared" si="18"/>
        <v>210966.7775</v>
      </c>
      <c r="Z39" s="44">
        <f t="shared" si="19"/>
        <v>32980.594415374675</v>
      </c>
      <c r="AA39" s="44">
        <f t="shared" si="20"/>
        <v>77136.43156653746</v>
      </c>
      <c r="AB39" s="44">
        <f t="shared" si="21"/>
        <v>9812.4082558139544</v>
      </c>
      <c r="AC39" s="44">
        <f t="shared" si="22"/>
        <v>0</v>
      </c>
      <c r="AD39" s="44">
        <f t="shared" si="23"/>
        <v>20987.650991602066</v>
      </c>
      <c r="AE39" s="44">
        <f t="shared" si="24"/>
        <v>107936.49081395348</v>
      </c>
      <c r="AF39" s="44">
        <f t="shared" si="25"/>
        <v>15263.746175710594</v>
      </c>
      <c r="AG39" s="44">
        <f t="shared" si="26"/>
        <v>5451.3379198966404</v>
      </c>
      <c r="AH39" s="9">
        <f t="shared" si="27"/>
        <v>3268077.0829780358</v>
      </c>
      <c r="AI39" s="9">
        <f t="shared" si="28"/>
        <v>107391.35702196416</v>
      </c>
    </row>
    <row r="40" spans="1:35" x14ac:dyDescent="0.35">
      <c r="A40" s="37">
        <v>35</v>
      </c>
      <c r="B40" s="42" t="s">
        <v>61</v>
      </c>
      <c r="C40" s="39" t="s">
        <v>28</v>
      </c>
      <c r="D40" s="43"/>
      <c r="E40" s="43">
        <v>3753850</v>
      </c>
      <c r="F40" s="43">
        <f t="shared" si="0"/>
        <v>3753850</v>
      </c>
      <c r="G40" s="44">
        <f t="shared" si="1"/>
        <v>571079.89341085276</v>
      </c>
      <c r="H40" s="44">
        <f t="shared" si="2"/>
        <v>397088.46091731265</v>
      </c>
      <c r="I40" s="44">
        <f t="shared" si="3"/>
        <v>0</v>
      </c>
      <c r="J40" s="44">
        <f t="shared" si="4"/>
        <v>399513.42861757107</v>
      </c>
      <c r="K40" s="44">
        <f t="shared" si="5"/>
        <v>1367681.7829457365</v>
      </c>
      <c r="L40" s="44">
        <f t="shared" si="6"/>
        <v>544405.2487080103</v>
      </c>
      <c r="M40" s="44">
        <f t="shared" si="29"/>
        <v>0</v>
      </c>
      <c r="N40" s="44">
        <f t="shared" si="29"/>
        <v>0</v>
      </c>
      <c r="O40" s="44">
        <f t="shared" si="8"/>
        <v>96089.345122739018</v>
      </c>
      <c r="P40" s="44">
        <f t="shared" si="9"/>
        <v>640494.59383074928</v>
      </c>
      <c r="Q40" s="44">
        <f t="shared" si="10"/>
        <v>394057.25129198964</v>
      </c>
      <c r="R40" s="44">
        <f t="shared" si="11"/>
        <v>13337.32235142119</v>
      </c>
      <c r="S40" s="44">
        <f t="shared" si="12"/>
        <v>163988.44072997416</v>
      </c>
      <c r="T40" s="44">
        <f t="shared" si="13"/>
        <v>4849.9354005167961</v>
      </c>
      <c r="U40" s="44">
        <f t="shared" si="14"/>
        <v>10609.233688630491</v>
      </c>
      <c r="V40" s="44">
        <f t="shared" si="15"/>
        <v>192784.93217054263</v>
      </c>
      <c r="W40" s="44">
        <f t="shared" si="16"/>
        <v>492571.56411498709</v>
      </c>
      <c r="X40" s="44">
        <f t="shared" si="17"/>
        <v>132463.86062661497</v>
      </c>
      <c r="Y40" s="44">
        <f t="shared" si="18"/>
        <v>234615.625</v>
      </c>
      <c r="Z40" s="44">
        <f t="shared" si="19"/>
        <v>36677.636466408272</v>
      </c>
      <c r="AA40" s="44">
        <f t="shared" si="20"/>
        <v>85783.232396640829</v>
      </c>
      <c r="AB40" s="44">
        <f t="shared" si="21"/>
        <v>10912.35465116279</v>
      </c>
      <c r="AC40" s="44">
        <f t="shared" si="22"/>
        <v>0</v>
      </c>
      <c r="AD40" s="44">
        <f t="shared" si="23"/>
        <v>23340.314114987079</v>
      </c>
      <c r="AE40" s="44">
        <f t="shared" si="24"/>
        <v>120035.9011627907</v>
      </c>
      <c r="AF40" s="44">
        <f t="shared" si="25"/>
        <v>16974.773901808785</v>
      </c>
      <c r="AG40" s="44">
        <f t="shared" si="26"/>
        <v>6062.4192506459949</v>
      </c>
      <c r="AH40" s="9">
        <f t="shared" si="27"/>
        <v>3634420.3407622739</v>
      </c>
      <c r="AI40" s="9">
        <f t="shared" si="28"/>
        <v>119429.65923772613</v>
      </c>
    </row>
    <row r="41" spans="1:35" x14ac:dyDescent="0.35">
      <c r="A41" s="37">
        <v>36</v>
      </c>
      <c r="B41" s="42" t="s">
        <v>62</v>
      </c>
      <c r="C41" s="39" t="s">
        <v>28</v>
      </c>
      <c r="D41" s="43">
        <v>76560</v>
      </c>
      <c r="E41" s="43">
        <v>112400</v>
      </c>
      <c r="F41" s="43">
        <f t="shared" si="0"/>
        <v>188960</v>
      </c>
      <c r="G41" s="44">
        <f t="shared" si="1"/>
        <v>28746.821705426355</v>
      </c>
      <c r="H41" s="44">
        <f t="shared" si="2"/>
        <v>19988.501291989665</v>
      </c>
      <c r="I41" s="44">
        <f t="shared" si="3"/>
        <v>0</v>
      </c>
      <c r="J41" s="44">
        <f t="shared" si="4"/>
        <v>20110.568475452197</v>
      </c>
      <c r="K41" s="44">
        <f t="shared" si="5"/>
        <v>68845.891472868214</v>
      </c>
      <c r="L41" s="44">
        <f t="shared" si="6"/>
        <v>27404.082687338501</v>
      </c>
      <c r="M41" s="44">
        <f t="shared" si="29"/>
        <v>0</v>
      </c>
      <c r="N41" s="44">
        <f t="shared" si="29"/>
        <v>0</v>
      </c>
      <c r="O41" s="44">
        <f t="shared" si="8"/>
        <v>4836.9121447028419</v>
      </c>
      <c r="P41" s="44">
        <f t="shared" si="9"/>
        <v>32240.994832041342</v>
      </c>
      <c r="Q41" s="44">
        <f t="shared" si="10"/>
        <v>19835.917312661499</v>
      </c>
      <c r="R41" s="44">
        <f t="shared" si="11"/>
        <v>671.36950904392768</v>
      </c>
      <c r="S41" s="44">
        <f t="shared" si="12"/>
        <v>8254.7932816537468</v>
      </c>
      <c r="T41" s="44">
        <f t="shared" si="13"/>
        <v>244.1343669250646</v>
      </c>
      <c r="U41" s="44">
        <f t="shared" si="14"/>
        <v>534.0439276485788</v>
      </c>
      <c r="V41" s="44">
        <f t="shared" si="15"/>
        <v>9704.3410852713187</v>
      </c>
      <c r="W41" s="44">
        <f t="shared" si="16"/>
        <v>24794.896640826872</v>
      </c>
      <c r="X41" s="44">
        <f t="shared" si="17"/>
        <v>6667.9198966408267</v>
      </c>
      <c r="Y41" s="44">
        <f t="shared" si="18"/>
        <v>11810</v>
      </c>
      <c r="Z41" s="44">
        <f t="shared" si="19"/>
        <v>1846.266149870801</v>
      </c>
      <c r="AA41" s="44">
        <f t="shared" si="20"/>
        <v>4318.1266149870798</v>
      </c>
      <c r="AB41" s="44">
        <f t="shared" si="21"/>
        <v>549.30232558139539</v>
      </c>
      <c r="AC41" s="44">
        <f t="shared" si="22"/>
        <v>0</v>
      </c>
      <c r="AD41" s="44">
        <f t="shared" si="23"/>
        <v>1174.8966408268734</v>
      </c>
      <c r="AE41" s="44">
        <f t="shared" si="24"/>
        <v>6042.3255813953483</v>
      </c>
      <c r="AF41" s="44">
        <f t="shared" si="25"/>
        <v>854.4702842377261</v>
      </c>
      <c r="AG41" s="44">
        <f t="shared" si="26"/>
        <v>305.16795865633077</v>
      </c>
      <c r="AH41" s="9">
        <f t="shared" si="27"/>
        <v>182948.19121447025</v>
      </c>
      <c r="AI41" s="9">
        <f t="shared" si="28"/>
        <v>6011.808785529749</v>
      </c>
    </row>
    <row r="42" spans="1:35" x14ac:dyDescent="0.35">
      <c r="A42" s="37">
        <v>37</v>
      </c>
      <c r="B42" s="42" t="s">
        <v>63</v>
      </c>
      <c r="C42" s="39" t="s">
        <v>28</v>
      </c>
      <c r="D42" s="43">
        <f>185531.62+287200</f>
        <v>472731.62</v>
      </c>
      <c r="E42" s="43">
        <v>130974.65</v>
      </c>
      <c r="F42" s="43">
        <f t="shared" si="0"/>
        <v>603706.27</v>
      </c>
      <c r="G42" s="44">
        <f t="shared" si="1"/>
        <v>91842.911230620157</v>
      </c>
      <c r="H42" s="44">
        <f t="shared" si="2"/>
        <v>63861.047617894059</v>
      </c>
      <c r="I42" s="44">
        <f t="shared" si="3"/>
        <v>0</v>
      </c>
      <c r="J42" s="44">
        <f t="shared" si="4"/>
        <v>64251.038748385014</v>
      </c>
      <c r="K42" s="44">
        <f t="shared" si="5"/>
        <v>219954.99759689922</v>
      </c>
      <c r="L42" s="44">
        <f t="shared" si="6"/>
        <v>87553.008795219648</v>
      </c>
      <c r="M42" s="44">
        <f t="shared" si="29"/>
        <v>0</v>
      </c>
      <c r="N42" s="44">
        <f t="shared" si="29"/>
        <v>0</v>
      </c>
      <c r="O42" s="44">
        <f t="shared" si="8"/>
        <v>15453.398545704134</v>
      </c>
      <c r="P42" s="44">
        <f t="shared" si="9"/>
        <v>103006.40734092379</v>
      </c>
      <c r="Q42" s="44">
        <f t="shared" si="10"/>
        <v>63373.558704780364</v>
      </c>
      <c r="R42" s="44">
        <f t="shared" si="11"/>
        <v>2144.9512177002584</v>
      </c>
      <c r="S42" s="44">
        <f t="shared" si="12"/>
        <v>26373.150199450905</v>
      </c>
      <c r="T42" s="44">
        <f t="shared" si="13"/>
        <v>779.98226098191219</v>
      </c>
      <c r="U42" s="44">
        <f t="shared" si="14"/>
        <v>1706.2111958979328</v>
      </c>
      <c r="V42" s="44">
        <f t="shared" si="15"/>
        <v>31004.294874031009</v>
      </c>
      <c r="W42" s="44">
        <f t="shared" si="16"/>
        <v>79216.948380975446</v>
      </c>
      <c r="X42" s="44">
        <f t="shared" si="17"/>
        <v>21303.265503068476</v>
      </c>
      <c r="Y42" s="44">
        <f t="shared" si="18"/>
        <v>37731.641875000001</v>
      </c>
      <c r="Z42" s="44">
        <f t="shared" si="19"/>
        <v>5898.6158486757104</v>
      </c>
      <c r="AA42" s="44">
        <f t="shared" si="20"/>
        <v>13795.936241117572</v>
      </c>
      <c r="AB42" s="44">
        <f t="shared" si="21"/>
        <v>1754.9600872093022</v>
      </c>
      <c r="AC42" s="44">
        <f t="shared" si="22"/>
        <v>0</v>
      </c>
      <c r="AD42" s="44">
        <f t="shared" si="23"/>
        <v>3753.6646309754519</v>
      </c>
      <c r="AE42" s="44">
        <f t="shared" si="24"/>
        <v>19304.560959302326</v>
      </c>
      <c r="AF42" s="44">
        <f t="shared" si="25"/>
        <v>2729.9379134366927</v>
      </c>
      <c r="AG42" s="44">
        <f t="shared" si="26"/>
        <v>974.97782622739021</v>
      </c>
      <c r="AH42" s="9">
        <f t="shared" si="27"/>
        <v>584499.20682332048</v>
      </c>
      <c r="AI42" s="9">
        <f t="shared" si="28"/>
        <v>19207.063176679541</v>
      </c>
    </row>
    <row r="43" spans="1:35" x14ac:dyDescent="0.35">
      <c r="A43" s="37">
        <v>38</v>
      </c>
      <c r="B43" s="42" t="s">
        <v>64</v>
      </c>
      <c r="C43" s="39" t="s">
        <v>28</v>
      </c>
      <c r="D43" s="43">
        <f>357451.33+69560</f>
        <v>427011.33</v>
      </c>
      <c r="E43" s="43">
        <v>384708.01</v>
      </c>
      <c r="F43" s="43">
        <f t="shared" si="0"/>
        <v>811719.34000000008</v>
      </c>
      <c r="G43" s="44">
        <f t="shared" si="1"/>
        <v>123488.31044573645</v>
      </c>
      <c r="H43" s="44">
        <f t="shared" si="2"/>
        <v>85865.014163436703</v>
      </c>
      <c r="I43" s="44">
        <f t="shared" si="3"/>
        <v>0</v>
      </c>
      <c r="J43" s="44">
        <f t="shared" si="4"/>
        <v>86389.380662144715</v>
      </c>
      <c r="K43" s="44">
        <f t="shared" si="5"/>
        <v>295742.70527131786</v>
      </c>
      <c r="L43" s="44">
        <f t="shared" si="6"/>
        <v>117720.27895994832</v>
      </c>
      <c r="M43" s="44">
        <f t="shared" si="29"/>
        <v>0</v>
      </c>
      <c r="N43" s="44">
        <f t="shared" si="29"/>
        <v>0</v>
      </c>
      <c r="O43" s="44">
        <f t="shared" si="8"/>
        <v>20778.022511304913</v>
      </c>
      <c r="P43" s="44">
        <f t="shared" si="9"/>
        <v>138498.30147125325</v>
      </c>
      <c r="Q43" s="44">
        <f t="shared" si="10"/>
        <v>85209.556040051684</v>
      </c>
      <c r="R43" s="44">
        <f t="shared" si="11"/>
        <v>2884.015742894057</v>
      </c>
      <c r="S43" s="44">
        <f t="shared" si="12"/>
        <v>35460.284475129207</v>
      </c>
      <c r="T43" s="44">
        <f t="shared" si="13"/>
        <v>1048.7329974160207</v>
      </c>
      <c r="U43" s="44">
        <f t="shared" si="14"/>
        <v>2294.1034318475454</v>
      </c>
      <c r="V43" s="44">
        <f t="shared" si="15"/>
        <v>41687.136647286832</v>
      </c>
      <c r="W43" s="44">
        <f t="shared" si="16"/>
        <v>106511.94505006462</v>
      </c>
      <c r="X43" s="44">
        <f t="shared" si="17"/>
        <v>28643.519991925066</v>
      </c>
      <c r="Y43" s="44">
        <f t="shared" si="18"/>
        <v>50732.458750000005</v>
      </c>
      <c r="Z43" s="44">
        <f t="shared" si="19"/>
        <v>7931.0432929586577</v>
      </c>
      <c r="AA43" s="44">
        <f t="shared" si="20"/>
        <v>18549.464891795869</v>
      </c>
      <c r="AB43" s="44">
        <f t="shared" si="21"/>
        <v>2359.6492441860469</v>
      </c>
      <c r="AC43" s="44">
        <f t="shared" si="22"/>
        <v>0</v>
      </c>
      <c r="AD43" s="44">
        <f t="shared" si="23"/>
        <v>5047.0275500646003</v>
      </c>
      <c r="AE43" s="44">
        <f t="shared" si="24"/>
        <v>25956.141686046518</v>
      </c>
      <c r="AF43" s="44">
        <f t="shared" si="25"/>
        <v>3670.5654909560731</v>
      </c>
      <c r="AG43" s="44">
        <f t="shared" si="26"/>
        <v>1310.916246770026</v>
      </c>
      <c r="AH43" s="9">
        <f t="shared" si="27"/>
        <v>785894.28993863065</v>
      </c>
      <c r="AI43" s="9">
        <f t="shared" si="28"/>
        <v>25825.050061369431</v>
      </c>
    </row>
    <row r="44" spans="1:35" x14ac:dyDescent="0.35">
      <c r="A44" s="37">
        <v>39</v>
      </c>
      <c r="B44" s="42" t="s">
        <v>65</v>
      </c>
      <c r="C44" s="39" t="s">
        <v>28</v>
      </c>
      <c r="D44" s="43">
        <f>2006401.7+6492420.93+10650</f>
        <v>8509472.629999999</v>
      </c>
      <c r="E44" s="43">
        <f>3229102.44+18905</f>
        <v>3248007.44</v>
      </c>
      <c r="F44" s="43">
        <f t="shared" si="0"/>
        <v>11757480.069999998</v>
      </c>
      <c r="G44" s="44">
        <f t="shared" si="1"/>
        <v>1788686.4059980619</v>
      </c>
      <c r="H44" s="44">
        <f t="shared" si="2"/>
        <v>1243725.6856992892</v>
      </c>
      <c r="I44" s="44">
        <f t="shared" si="3"/>
        <v>0</v>
      </c>
      <c r="J44" s="44">
        <f t="shared" si="4"/>
        <v>1251320.9570623385</v>
      </c>
      <c r="K44" s="44">
        <f t="shared" si="5"/>
        <v>4283733.0487596896</v>
      </c>
      <c r="L44" s="44">
        <f t="shared" si="6"/>
        <v>1705138.4210045217</v>
      </c>
      <c r="M44" s="44">
        <f t="shared" si="29"/>
        <v>0</v>
      </c>
      <c r="N44" s="44">
        <f t="shared" si="29"/>
        <v>0</v>
      </c>
      <c r="O44" s="44">
        <f t="shared" si="8"/>
        <v>300962.62776082038</v>
      </c>
      <c r="P44" s="44">
        <f t="shared" si="9"/>
        <v>2006101.048765342</v>
      </c>
      <c r="Q44" s="44">
        <f t="shared" si="10"/>
        <v>1234231.5964954779</v>
      </c>
      <c r="R44" s="44">
        <f t="shared" si="11"/>
        <v>41773.992496770021</v>
      </c>
      <c r="S44" s="44">
        <f t="shared" si="12"/>
        <v>513630.22592619498</v>
      </c>
      <c r="T44" s="44">
        <f t="shared" si="13"/>
        <v>15190.542726098189</v>
      </c>
      <c r="U44" s="44">
        <f t="shared" si="14"/>
        <v>33229.312213339785</v>
      </c>
      <c r="V44" s="44">
        <f t="shared" si="15"/>
        <v>603824.07336240308</v>
      </c>
      <c r="W44" s="44">
        <f t="shared" si="16"/>
        <v>1542789.4956193473</v>
      </c>
      <c r="X44" s="44">
        <f t="shared" si="17"/>
        <v>414891.69820655679</v>
      </c>
      <c r="Y44" s="44">
        <f t="shared" si="18"/>
        <v>734842.5043749999</v>
      </c>
      <c r="Z44" s="44">
        <f t="shared" si="19"/>
        <v>114878.47936611755</v>
      </c>
      <c r="AA44" s="44">
        <f t="shared" si="20"/>
        <v>268682.7244678617</v>
      </c>
      <c r="AB44" s="44">
        <f t="shared" si="21"/>
        <v>34178.721133720923</v>
      </c>
      <c r="AC44" s="44">
        <f t="shared" si="22"/>
        <v>0</v>
      </c>
      <c r="AD44" s="44">
        <f t="shared" si="23"/>
        <v>73104.486869347529</v>
      </c>
      <c r="AE44" s="44">
        <f t="shared" si="24"/>
        <v>375965.93247093016</v>
      </c>
      <c r="AF44" s="44">
        <f t="shared" si="25"/>
        <v>53166.899541343664</v>
      </c>
      <c r="AG44" s="44">
        <f t="shared" si="26"/>
        <v>18988.178407622738</v>
      </c>
      <c r="AH44" s="9">
        <f t="shared" si="27"/>
        <v>11383412.955369832</v>
      </c>
      <c r="AI44" s="9">
        <f t="shared" si="28"/>
        <v>374067.11463016644</v>
      </c>
    </row>
    <row r="45" spans="1:35" s="47" customFormat="1" x14ac:dyDescent="0.35">
      <c r="A45" s="48">
        <v>40</v>
      </c>
      <c r="B45" s="49" t="s">
        <v>66</v>
      </c>
      <c r="C45" s="50" t="s">
        <v>67</v>
      </c>
      <c r="D45" s="51">
        <v>3454350.5199999996</v>
      </c>
      <c r="E45" s="51">
        <v>2238547.7999999998</v>
      </c>
      <c r="F45" s="51">
        <f t="shared" si="0"/>
        <v>5692898.3199999994</v>
      </c>
      <c r="G45" s="52">
        <f t="shared" ref="G45" si="30">$F45*8809.94/577917.31</f>
        <v>86784.202095107335</v>
      </c>
      <c r="H45" s="52">
        <f t="shared" ref="H45" si="31">$F45*1545/577917.31</f>
        <v>15219.353620676284</v>
      </c>
      <c r="I45" s="52">
        <f t="shared" si="3"/>
        <v>0</v>
      </c>
      <c r="J45" s="52">
        <f t="shared" ref="J45" si="32">$F45*11845/577917.31</f>
        <v>116681.71109185151</v>
      </c>
      <c r="K45" s="52">
        <f t="shared" ref="K45" si="33">SUM(G45:J45)</f>
        <v>218685.26680763514</v>
      </c>
      <c r="L45" s="52">
        <f t="shared" ref="L45" si="34">$F45*27639.3/577917.31</f>
        <v>272266.84823816054</v>
      </c>
      <c r="M45" s="52">
        <f t="shared" ref="M45:N45" si="35">$F45*0/577917.31</f>
        <v>0</v>
      </c>
      <c r="N45" s="52">
        <f t="shared" si="35"/>
        <v>0</v>
      </c>
      <c r="O45" s="52">
        <f t="shared" ref="O45" si="36">$F45*2880/577917.31</f>
        <v>28370.057234658703</v>
      </c>
      <c r="P45" s="52">
        <f t="shared" ref="P45" si="37">SUM(L45:O45)</f>
        <v>300636.90547281923</v>
      </c>
      <c r="Q45" s="52">
        <f t="shared" ref="Q45" si="38">$F45*27064.87/577917.31</f>
        <v>266608.30241270736</v>
      </c>
      <c r="R45" s="52">
        <f t="shared" ref="R45" si="39">$F45*0/577917.31</f>
        <v>0</v>
      </c>
      <c r="S45" s="52">
        <f t="shared" ref="S45" si="40">$F45*2801/577917.31</f>
        <v>27591.850803569105</v>
      </c>
      <c r="T45" s="52">
        <f t="shared" ref="T45" si="41">$F45*346.98/577917.31</f>
        <v>3418.0008539173186</v>
      </c>
      <c r="U45" s="52">
        <f t="shared" ref="U45" si="42">$F45*0/577917.31</f>
        <v>0</v>
      </c>
      <c r="V45" s="52">
        <f t="shared" ref="V45" si="43">SUM(R45:U45)</f>
        <v>31009.851657486422</v>
      </c>
      <c r="W45" s="52">
        <f t="shared" ref="W45" si="44">$F45*2154.89/577917.31</f>
        <v>21227.205775831142</v>
      </c>
      <c r="X45" s="52">
        <f t="shared" ref="X45" si="45">$F45*16757/577917.31</f>
        <v>165068.41981985274</v>
      </c>
      <c r="Y45" s="52">
        <f t="shared" ref="Y45:Z45" si="46">$F45*22551/577917.31</f>
        <v>222143.45857596822</v>
      </c>
      <c r="Z45" s="52">
        <f>$F45*5583.33/577917.31</f>
        <v>54999.788770828811</v>
      </c>
      <c r="AA45" s="52">
        <f t="shared" ref="AA45" si="47">$F45*5835.58/577917.31</f>
        <v>57484.631457440846</v>
      </c>
      <c r="AB45" s="52">
        <f t="shared" ref="AB45:AF45" si="48">$F45*0/577917.31</f>
        <v>0</v>
      </c>
      <c r="AC45" s="52">
        <f t="shared" si="48"/>
        <v>0</v>
      </c>
      <c r="AD45" s="52">
        <f t="shared" si="48"/>
        <v>0</v>
      </c>
      <c r="AE45" s="52">
        <f t="shared" ref="AE45" si="49">SUM(AA45:AD45)</f>
        <v>57484.631457440846</v>
      </c>
      <c r="AF45" s="52">
        <f>$F45*5835.58/577917.31</f>
        <v>57484.631457440846</v>
      </c>
      <c r="AG45" s="52">
        <f>$F45*5583.33/577917.31</f>
        <v>54999.788770828811</v>
      </c>
      <c r="AH45" s="46">
        <f t="shared" si="27"/>
        <v>1450348.2509788394</v>
      </c>
      <c r="AI45" s="46">
        <f t="shared" si="28"/>
        <v>4242550.0690211598</v>
      </c>
    </row>
    <row r="46" spans="1:35" x14ac:dyDescent="0.35">
      <c r="A46" s="37">
        <v>41</v>
      </c>
      <c r="B46" s="42" t="s">
        <v>68</v>
      </c>
      <c r="C46" s="38" t="s">
        <v>26</v>
      </c>
      <c r="D46" s="43">
        <f>136610+716069.86</f>
        <v>852679.86</v>
      </c>
      <c r="E46" s="43"/>
      <c r="F46" s="43">
        <f t="shared" si="0"/>
        <v>852679.86</v>
      </c>
      <c r="G46" s="44">
        <f t="shared" si="1"/>
        <v>129719.70738372093</v>
      </c>
      <c r="H46" s="44">
        <f t="shared" si="2"/>
        <v>90197.88570736433</v>
      </c>
      <c r="I46" s="44">
        <f t="shared" si="3"/>
        <v>0</v>
      </c>
      <c r="J46" s="44">
        <f t="shared" si="4"/>
        <v>90748.712490310078</v>
      </c>
      <c r="K46" s="44">
        <f t="shared" si="5"/>
        <v>310666.30558139534</v>
      </c>
      <c r="L46" s="44">
        <f t="shared" si="6"/>
        <v>123660.61277131783</v>
      </c>
      <c r="M46" s="44">
        <f t="shared" si="29"/>
        <v>0</v>
      </c>
      <c r="N46" s="44">
        <f t="shared" si="29"/>
        <v>0</v>
      </c>
      <c r="O46" s="44">
        <f t="shared" si="8"/>
        <v>21826.511274224806</v>
      </c>
      <c r="P46" s="44">
        <f t="shared" si="9"/>
        <v>145487.12404554265</v>
      </c>
      <c r="Q46" s="44">
        <f t="shared" si="10"/>
        <v>89509.352228682168</v>
      </c>
      <c r="R46" s="44">
        <f t="shared" si="11"/>
        <v>3029.5473062015499</v>
      </c>
      <c r="S46" s="44">
        <f t="shared" si="12"/>
        <v>37249.661196705427</v>
      </c>
      <c r="T46" s="44">
        <f t="shared" si="13"/>
        <v>1101.6535658914729</v>
      </c>
      <c r="U46" s="44">
        <f t="shared" si="14"/>
        <v>2409.8671753875969</v>
      </c>
      <c r="V46" s="44">
        <f t="shared" si="15"/>
        <v>43790.729244186048</v>
      </c>
      <c r="W46" s="44">
        <f t="shared" si="16"/>
        <v>111886.69028585272</v>
      </c>
      <c r="X46" s="44">
        <f t="shared" si="17"/>
        <v>30088.913018410851</v>
      </c>
      <c r="Y46" s="44">
        <f t="shared" si="18"/>
        <v>53292.491249999999</v>
      </c>
      <c r="Z46" s="44">
        <f t="shared" si="19"/>
        <v>8331.2550920542635</v>
      </c>
      <c r="AA46" s="44">
        <f t="shared" si="20"/>
        <v>19485.497446705427</v>
      </c>
      <c r="AB46" s="44">
        <f t="shared" si="21"/>
        <v>2478.720523255814</v>
      </c>
      <c r="AC46" s="44">
        <f t="shared" si="22"/>
        <v>0</v>
      </c>
      <c r="AD46" s="44">
        <f t="shared" si="23"/>
        <v>5301.7077858527127</v>
      </c>
      <c r="AE46" s="44">
        <f t="shared" si="24"/>
        <v>27265.925755813954</v>
      </c>
      <c r="AF46" s="44">
        <f t="shared" si="25"/>
        <v>3855.7874806201548</v>
      </c>
      <c r="AG46" s="44">
        <f t="shared" si="26"/>
        <v>1377.0669573643411</v>
      </c>
      <c r="AH46" s="9">
        <f t="shared" si="27"/>
        <v>825551.64093992242</v>
      </c>
      <c r="AI46" s="9">
        <f t="shared" si="28"/>
        <v>27128.219060077565</v>
      </c>
    </row>
    <row r="47" spans="1:35" x14ac:dyDescent="0.35">
      <c r="A47" s="37">
        <v>42</v>
      </c>
      <c r="B47" s="42" t="s">
        <v>69</v>
      </c>
      <c r="C47" s="39" t="s">
        <v>28</v>
      </c>
      <c r="D47" s="43">
        <f>28557157.52+30750</f>
        <v>28587907.52</v>
      </c>
      <c r="E47" s="43">
        <v>415299.95</v>
      </c>
      <c r="F47" s="43">
        <f t="shared" si="0"/>
        <v>29003207.469999999</v>
      </c>
      <c r="G47" s="44">
        <f t="shared" si="1"/>
        <v>4412309.6635562014</v>
      </c>
      <c r="H47" s="44">
        <f t="shared" si="2"/>
        <v>3068007.2501372737</v>
      </c>
      <c r="I47" s="44">
        <f t="shared" si="3"/>
        <v>0</v>
      </c>
      <c r="J47" s="44">
        <f t="shared" si="4"/>
        <v>3086743.1722755167</v>
      </c>
      <c r="K47" s="44">
        <f t="shared" si="5"/>
        <v>10567060.085968992</v>
      </c>
      <c r="L47" s="44">
        <f t="shared" si="6"/>
        <v>4206214.5200355295</v>
      </c>
      <c r="M47" s="44">
        <f t="shared" si="29"/>
        <v>0</v>
      </c>
      <c r="N47" s="44">
        <f t="shared" si="29"/>
        <v>0</v>
      </c>
      <c r="O47" s="44">
        <f t="shared" si="8"/>
        <v>742410.91472787468</v>
      </c>
      <c r="P47" s="44">
        <f t="shared" si="9"/>
        <v>4948625.4347634045</v>
      </c>
      <c r="Q47" s="44">
        <f t="shared" si="10"/>
        <v>3044587.3474644702</v>
      </c>
      <c r="R47" s="44">
        <f t="shared" si="11"/>
        <v>103047.57176033591</v>
      </c>
      <c r="S47" s="44">
        <f t="shared" si="12"/>
        <v>1267016.7345986755</v>
      </c>
      <c r="T47" s="44">
        <f t="shared" si="13"/>
        <v>37471.84427648579</v>
      </c>
      <c r="U47" s="44">
        <f t="shared" si="14"/>
        <v>81969.659354812655</v>
      </c>
      <c r="V47" s="44">
        <f t="shared" si="15"/>
        <v>1489505.8099903099</v>
      </c>
      <c r="W47" s="44">
        <f t="shared" si="16"/>
        <v>3805734.1843305877</v>
      </c>
      <c r="X47" s="44">
        <f t="shared" si="17"/>
        <v>1023449.746801518</v>
      </c>
      <c r="Y47" s="44">
        <f t="shared" si="18"/>
        <v>1812700.4668749999</v>
      </c>
      <c r="Z47" s="44">
        <f t="shared" si="19"/>
        <v>283380.82234092377</v>
      </c>
      <c r="AA47" s="44">
        <f t="shared" si="20"/>
        <v>662783.24564034236</v>
      </c>
      <c r="AB47" s="44">
        <f t="shared" si="21"/>
        <v>84311.649622093013</v>
      </c>
      <c r="AC47" s="44">
        <f t="shared" si="22"/>
        <v>0</v>
      </c>
      <c r="AD47" s="44">
        <f t="shared" si="23"/>
        <v>180333.25058058786</v>
      </c>
      <c r="AE47" s="44">
        <f t="shared" si="24"/>
        <v>927428.1458430232</v>
      </c>
      <c r="AF47" s="44">
        <f t="shared" si="25"/>
        <v>131151.45496770027</v>
      </c>
      <c r="AG47" s="44">
        <f t="shared" si="26"/>
        <v>46839.80534560723</v>
      </c>
      <c r="AH47" s="9">
        <f t="shared" si="27"/>
        <v>28080463.304691531</v>
      </c>
      <c r="AI47" s="9">
        <f t="shared" si="28"/>
        <v>922744.16530846804</v>
      </c>
    </row>
    <row r="48" spans="1:35" x14ac:dyDescent="0.35">
      <c r="A48" s="37">
        <v>43</v>
      </c>
      <c r="B48" s="42" t="s">
        <v>70</v>
      </c>
      <c r="C48" s="39" t="s">
        <v>28</v>
      </c>
      <c r="D48" s="53">
        <f>223751+4500</f>
        <v>228251</v>
      </c>
      <c r="E48" s="43"/>
      <c r="F48" s="43">
        <f t="shared" si="0"/>
        <v>228251</v>
      </c>
      <c r="G48" s="44">
        <f t="shared" si="1"/>
        <v>34724.23158914729</v>
      </c>
      <c r="H48" s="44">
        <f t="shared" si="2"/>
        <v>24144.768249354005</v>
      </c>
      <c r="I48" s="44">
        <f t="shared" si="3"/>
        <v>0</v>
      </c>
      <c r="J48" s="44">
        <f t="shared" si="4"/>
        <v>24292.217215762274</v>
      </c>
      <c r="K48" s="44">
        <f t="shared" si="5"/>
        <v>83161.217054263572</v>
      </c>
      <c r="L48" s="44">
        <f t="shared" si="6"/>
        <v>33102.292958656333</v>
      </c>
      <c r="M48" s="44">
        <f t="shared" si="29"/>
        <v>0</v>
      </c>
      <c r="N48" s="44">
        <f t="shared" si="29"/>
        <v>0</v>
      </c>
      <c r="O48" s="44">
        <f t="shared" si="8"/>
        <v>5842.6652939276482</v>
      </c>
      <c r="P48" s="44">
        <f t="shared" si="9"/>
        <v>38944.95825258398</v>
      </c>
      <c r="Q48" s="44">
        <f t="shared" si="10"/>
        <v>23960.45704134367</v>
      </c>
      <c r="R48" s="44">
        <f t="shared" si="11"/>
        <v>810.96931524547801</v>
      </c>
      <c r="S48" s="44">
        <f t="shared" si="12"/>
        <v>9971.2363533591724</v>
      </c>
      <c r="T48" s="44">
        <f t="shared" si="13"/>
        <v>294.89793281653749</v>
      </c>
      <c r="U48" s="44">
        <f t="shared" si="14"/>
        <v>645.08922803617565</v>
      </c>
      <c r="V48" s="44">
        <f t="shared" si="15"/>
        <v>11722.192829457363</v>
      </c>
      <c r="W48" s="44">
        <f t="shared" si="16"/>
        <v>29950.571301679585</v>
      </c>
      <c r="X48" s="44">
        <f t="shared" si="17"/>
        <v>8054.3997900516797</v>
      </c>
      <c r="Y48" s="44">
        <f t="shared" si="18"/>
        <v>14265.6875</v>
      </c>
      <c r="Z48" s="44">
        <f t="shared" si="19"/>
        <v>2230.1656169250646</v>
      </c>
      <c r="AA48" s="44">
        <f t="shared" si="20"/>
        <v>5216.0071866925064</v>
      </c>
      <c r="AB48" s="44">
        <f t="shared" si="21"/>
        <v>663.52034883720933</v>
      </c>
      <c r="AC48" s="44">
        <f t="shared" si="22"/>
        <v>0</v>
      </c>
      <c r="AD48" s="44">
        <f t="shared" si="23"/>
        <v>1419.1963016795867</v>
      </c>
      <c r="AE48" s="44">
        <f t="shared" si="24"/>
        <v>7298.7238372093016</v>
      </c>
      <c r="AF48" s="44">
        <f t="shared" si="25"/>
        <v>1032.142764857881</v>
      </c>
      <c r="AG48" s="44">
        <f t="shared" si="26"/>
        <v>368.62241602067184</v>
      </c>
      <c r="AH48" s="9">
        <f t="shared" si="27"/>
        <v>220989.13840439281</v>
      </c>
      <c r="AI48" s="9">
        <f t="shared" si="28"/>
        <v>7261.8615956071881</v>
      </c>
    </row>
    <row r="49" spans="1:35" x14ac:dyDescent="0.35">
      <c r="A49" s="37">
        <v>44</v>
      </c>
      <c r="B49" s="54" t="s">
        <v>71</v>
      </c>
      <c r="C49" s="39" t="s">
        <v>28</v>
      </c>
      <c r="D49" s="53"/>
      <c r="E49" s="53">
        <v>1750</v>
      </c>
      <c r="F49" s="43">
        <f t="shared" si="0"/>
        <v>1750</v>
      </c>
      <c r="G49" s="44">
        <f t="shared" si="1"/>
        <v>266.23062015503876</v>
      </c>
      <c r="H49" s="44">
        <f t="shared" si="2"/>
        <v>185.11789405684755</v>
      </c>
      <c r="I49" s="44">
        <f t="shared" si="3"/>
        <v>0</v>
      </c>
      <c r="J49" s="44">
        <f t="shared" si="4"/>
        <v>186.2483850129199</v>
      </c>
      <c r="K49" s="44">
        <f t="shared" si="5"/>
        <v>637.59689922480618</v>
      </c>
      <c r="L49" s="44">
        <f t="shared" si="6"/>
        <v>253.79521963824288</v>
      </c>
      <c r="M49" s="44">
        <f t="shared" si="29"/>
        <v>0</v>
      </c>
      <c r="N49" s="44">
        <f t="shared" si="29"/>
        <v>0</v>
      </c>
      <c r="O49" s="44">
        <f t="shared" si="8"/>
        <v>44.795704134366922</v>
      </c>
      <c r="P49" s="44">
        <f t="shared" si="9"/>
        <v>298.59092377260981</v>
      </c>
      <c r="Q49" s="44">
        <f t="shared" si="10"/>
        <v>183.70478036175712</v>
      </c>
      <c r="R49" s="44">
        <f t="shared" si="11"/>
        <v>6.2177002583979331</v>
      </c>
      <c r="S49" s="44">
        <f t="shared" si="12"/>
        <v>76.449450904392762</v>
      </c>
      <c r="T49" s="44">
        <f t="shared" si="13"/>
        <v>2.260981912144703</v>
      </c>
      <c r="U49" s="44">
        <f t="shared" si="14"/>
        <v>4.9458979328165373</v>
      </c>
      <c r="V49" s="44">
        <f t="shared" si="15"/>
        <v>89.874031007751938</v>
      </c>
      <c r="W49" s="44">
        <f t="shared" si="16"/>
        <v>229.6309754521964</v>
      </c>
      <c r="X49" s="44">
        <f t="shared" si="17"/>
        <v>61.753068475452196</v>
      </c>
      <c r="Y49" s="44">
        <f t="shared" si="18"/>
        <v>109.375</v>
      </c>
      <c r="Z49" s="44">
        <f t="shared" si="19"/>
        <v>17.098675710594314</v>
      </c>
      <c r="AA49" s="44">
        <f t="shared" si="20"/>
        <v>39.991117571059434</v>
      </c>
      <c r="AB49" s="44">
        <f t="shared" si="21"/>
        <v>5.0872093023255811</v>
      </c>
      <c r="AC49" s="44">
        <f t="shared" si="22"/>
        <v>0</v>
      </c>
      <c r="AD49" s="44">
        <f t="shared" si="23"/>
        <v>10.880975452196383</v>
      </c>
      <c r="AE49" s="44">
        <f t="shared" si="24"/>
        <v>55.959302325581397</v>
      </c>
      <c r="AF49" s="44">
        <f t="shared" si="25"/>
        <v>7.9134366925064601</v>
      </c>
      <c r="AG49" s="44">
        <f t="shared" si="26"/>
        <v>2.8262273901808785</v>
      </c>
      <c r="AH49" s="9">
        <f t="shared" si="27"/>
        <v>1694.3233204134367</v>
      </c>
      <c r="AI49" s="9">
        <f t="shared" si="28"/>
        <v>55.676679586563296</v>
      </c>
    </row>
    <row r="50" spans="1:35" s="47" customFormat="1" x14ac:dyDescent="0.35">
      <c r="A50" s="48">
        <v>45</v>
      </c>
      <c r="B50" s="55" t="s">
        <v>72</v>
      </c>
      <c r="C50" s="50" t="s">
        <v>67</v>
      </c>
      <c r="D50" s="56">
        <v>14396266.100000001</v>
      </c>
      <c r="E50" s="56">
        <v>15879290.249999998</v>
      </c>
      <c r="F50" s="51">
        <f t="shared" si="0"/>
        <v>30275556.350000001</v>
      </c>
      <c r="G50" s="52">
        <f t="shared" ref="G50" si="50">$F50*8809.94/577917.31</f>
        <v>461529.40964879387</v>
      </c>
      <c r="H50" s="52">
        <f t="shared" ref="H50" si="51">$F50*1545/577917.31</f>
        <v>80938.45564298809</v>
      </c>
      <c r="I50" s="52">
        <f t="shared" si="3"/>
        <v>0</v>
      </c>
      <c r="J50" s="52">
        <f t="shared" ref="J50" si="52">$F50*11845/577917.31</f>
        <v>620528.15992957528</v>
      </c>
      <c r="K50" s="52">
        <f t="shared" ref="K50" si="53">SUM(G50:J50)</f>
        <v>1162996.0252213571</v>
      </c>
      <c r="L50" s="52">
        <f t="shared" ref="L50" si="54">$F50*27639.3/577917.31</f>
        <v>1447949.680940609</v>
      </c>
      <c r="M50" s="52">
        <f t="shared" ref="M50:N50" si="55">$F50*0/577917.31</f>
        <v>0</v>
      </c>
      <c r="N50" s="52">
        <f t="shared" si="55"/>
        <v>0</v>
      </c>
      <c r="O50" s="52">
        <f t="shared" ref="O50" si="56">$F50*2880/577917.31</f>
        <v>150875.56780052147</v>
      </c>
      <c r="P50" s="52">
        <f t="shared" ref="P50" si="57">SUM(L50:O50)</f>
        <v>1598825.2487411303</v>
      </c>
      <c r="Q50" s="52">
        <f t="shared" ref="Q50" si="58">$F50*27064.87/577917.31</f>
        <v>1417856.8155198959</v>
      </c>
      <c r="R50" s="52">
        <f t="shared" ref="R50" si="59">$F50*0/577917.31</f>
        <v>0</v>
      </c>
      <c r="S50" s="52">
        <f t="shared" ref="S50" si="60">$F50*2801/577917.31</f>
        <v>146736.9671559933</v>
      </c>
      <c r="T50" s="52">
        <f t="shared" ref="T50" si="61">$F50*346.98/577917.31</f>
        <v>18177.362678966998</v>
      </c>
      <c r="U50" s="52">
        <f t="shared" ref="U50" si="62">$F50*0/577917.31</f>
        <v>0</v>
      </c>
      <c r="V50" s="52">
        <f t="shared" ref="V50" si="63">SUM(R50:U50)</f>
        <v>164914.32983496031</v>
      </c>
      <c r="W50" s="52">
        <f t="shared" ref="W50" si="64">$F50*2154.89/577917.31</f>
        <v>112888.97649224504</v>
      </c>
      <c r="X50" s="52">
        <f t="shared" ref="X50" si="65">$F50*16757/577917.31</f>
        <v>877854.82278935367</v>
      </c>
      <c r="Y50" s="52">
        <f t="shared" ref="Y50:Z50" si="66">$F50*22551/577917.31</f>
        <v>1181387.1282880416</v>
      </c>
      <c r="Z50" s="52">
        <f>$F50*5583.33/577917.31</f>
        <v>292495.86248877976</v>
      </c>
      <c r="AA50" s="52">
        <f t="shared" ref="AA50" si="67">$F50*5835.58/577917.31</f>
        <v>305710.57150880806</v>
      </c>
      <c r="AB50" s="52">
        <f t="shared" ref="AB50:AF50" si="68">$F50*0/577917.31</f>
        <v>0</v>
      </c>
      <c r="AC50" s="52">
        <f t="shared" si="68"/>
        <v>0</v>
      </c>
      <c r="AD50" s="52">
        <f t="shared" si="68"/>
        <v>0</v>
      </c>
      <c r="AE50" s="52">
        <f t="shared" ref="AE50" si="69">SUM(AA50:AD50)</f>
        <v>305710.57150880806</v>
      </c>
      <c r="AF50" s="52">
        <f>$F50*5835.58/577917.31</f>
        <v>305710.57150880806</v>
      </c>
      <c r="AG50" s="52">
        <f>$F50*5583.33/577917.31</f>
        <v>292495.86248877976</v>
      </c>
      <c r="AH50" s="46">
        <f t="shared" si="27"/>
        <v>7713136.2148821596</v>
      </c>
      <c r="AI50" s="46">
        <f t="shared" si="28"/>
        <v>22562420.135117844</v>
      </c>
    </row>
    <row r="51" spans="1:35" x14ac:dyDescent="0.35">
      <c r="A51" s="37">
        <v>46</v>
      </c>
      <c r="B51" s="54" t="s">
        <v>73</v>
      </c>
      <c r="C51" s="38" t="s">
        <v>26</v>
      </c>
      <c r="D51" s="53">
        <v>5402400.7300000004</v>
      </c>
      <c r="E51" s="53">
        <v>2840678.37</v>
      </c>
      <c r="F51" s="43">
        <f t="shared" si="0"/>
        <v>8243079.1000000006</v>
      </c>
      <c r="G51" s="44">
        <f t="shared" si="1"/>
        <v>1254034.3204457366</v>
      </c>
      <c r="H51" s="44">
        <f t="shared" si="2"/>
        <v>871966.53916343674</v>
      </c>
      <c r="I51" s="44">
        <f t="shared" si="3"/>
        <v>0</v>
      </c>
      <c r="J51" s="44">
        <f t="shared" si="4"/>
        <v>877291.52566214476</v>
      </c>
      <c r="K51" s="44">
        <f t="shared" si="5"/>
        <v>3003292.3852713183</v>
      </c>
      <c r="L51" s="44">
        <f t="shared" si="6"/>
        <v>1195459.4689599483</v>
      </c>
      <c r="M51" s="44">
        <f t="shared" si="29"/>
        <v>0</v>
      </c>
      <c r="N51" s="44">
        <f t="shared" si="29"/>
        <v>0</v>
      </c>
      <c r="O51" s="44">
        <f t="shared" si="8"/>
        <v>211002.59001130494</v>
      </c>
      <c r="P51" s="44">
        <f t="shared" si="9"/>
        <v>1406462.0589712532</v>
      </c>
      <c r="Q51" s="44">
        <f t="shared" si="10"/>
        <v>865310.30604005163</v>
      </c>
      <c r="R51" s="44">
        <f t="shared" si="11"/>
        <v>29287.425742894058</v>
      </c>
      <c r="S51" s="44">
        <f t="shared" si="12"/>
        <v>360102.2119751292</v>
      </c>
      <c r="T51" s="44">
        <f t="shared" si="13"/>
        <v>10649.972997416022</v>
      </c>
      <c r="U51" s="44">
        <f t="shared" si="14"/>
        <v>23296.815931847545</v>
      </c>
      <c r="V51" s="44">
        <f t="shared" si="15"/>
        <v>423336.42664728686</v>
      </c>
      <c r="W51" s="44">
        <f t="shared" si="16"/>
        <v>1081637.8825500647</v>
      </c>
      <c r="X51" s="44">
        <f t="shared" si="17"/>
        <v>290877.3874919251</v>
      </c>
      <c r="Y51" s="44">
        <f t="shared" si="18"/>
        <v>515192.44375000003</v>
      </c>
      <c r="Z51" s="44">
        <f t="shared" si="19"/>
        <v>80540.420792958656</v>
      </c>
      <c r="AA51" s="44">
        <f t="shared" si="20"/>
        <v>188371.39739179588</v>
      </c>
      <c r="AB51" s="44">
        <f t="shared" si="21"/>
        <v>23962.439244186047</v>
      </c>
      <c r="AC51" s="44">
        <f t="shared" si="22"/>
        <v>0</v>
      </c>
      <c r="AD51" s="44">
        <f t="shared" si="23"/>
        <v>51252.995050064601</v>
      </c>
      <c r="AE51" s="44">
        <f t="shared" si="24"/>
        <v>263586.8316860465</v>
      </c>
      <c r="AF51" s="44">
        <f t="shared" si="25"/>
        <v>37274.905490956073</v>
      </c>
      <c r="AG51" s="44">
        <f t="shared" si="26"/>
        <v>13312.466246770025</v>
      </c>
      <c r="AH51" s="9">
        <f t="shared" si="27"/>
        <v>7980823.5149386302</v>
      </c>
      <c r="AI51" s="9">
        <f t="shared" si="28"/>
        <v>262255.5850613704</v>
      </c>
    </row>
    <row r="52" spans="1:35" s="47" customFormat="1" x14ac:dyDescent="0.35">
      <c r="A52" s="37">
        <v>47</v>
      </c>
      <c r="B52" s="54" t="s">
        <v>74</v>
      </c>
      <c r="C52" s="39" t="s">
        <v>28</v>
      </c>
      <c r="D52" s="53">
        <v>615908.07000000007</v>
      </c>
      <c r="E52" s="53">
        <v>325283.33999999997</v>
      </c>
      <c r="F52" s="43">
        <f t="shared" si="0"/>
        <v>941191.41</v>
      </c>
      <c r="G52" s="44">
        <f t="shared" si="1"/>
        <v>143185.12729651164</v>
      </c>
      <c r="H52" s="44">
        <f t="shared" si="2"/>
        <v>99560.783842054268</v>
      </c>
      <c r="I52" s="44">
        <f t="shared" si="3"/>
        <v>0</v>
      </c>
      <c r="J52" s="44">
        <f t="shared" si="4"/>
        <v>100168.78862887598</v>
      </c>
      <c r="K52" s="44">
        <f t="shared" si="5"/>
        <v>342914.6997674419</v>
      </c>
      <c r="L52" s="44">
        <f t="shared" si="6"/>
        <v>136497.07464147289</v>
      </c>
      <c r="M52" s="44">
        <f t="shared" si="29"/>
        <v>0</v>
      </c>
      <c r="N52" s="44">
        <f t="shared" si="29"/>
        <v>0</v>
      </c>
      <c r="O52" s="44">
        <f t="shared" si="8"/>
        <v>24092.189677810078</v>
      </c>
      <c r="P52" s="44">
        <f t="shared" si="9"/>
        <v>160589.26431928296</v>
      </c>
      <c r="Q52" s="44">
        <f t="shared" si="10"/>
        <v>98800.77785852713</v>
      </c>
      <c r="R52" s="44">
        <f t="shared" si="11"/>
        <v>3344.0263275193797</v>
      </c>
      <c r="S52" s="44">
        <f t="shared" si="12"/>
        <v>41116.323708817828</v>
      </c>
      <c r="T52" s="44">
        <f t="shared" si="13"/>
        <v>1216.0095736434109</v>
      </c>
      <c r="U52" s="44">
        <f t="shared" si="14"/>
        <v>2660.0209423449614</v>
      </c>
      <c r="V52" s="44">
        <f t="shared" si="15"/>
        <v>48336.38055232558</v>
      </c>
      <c r="W52" s="44">
        <f t="shared" si="16"/>
        <v>123500.97232315892</v>
      </c>
      <c r="X52" s="44">
        <f t="shared" si="17"/>
        <v>33212.261480135661</v>
      </c>
      <c r="Y52" s="44">
        <f t="shared" si="18"/>
        <v>58824.463125000002</v>
      </c>
      <c r="Z52" s="44">
        <f t="shared" si="19"/>
        <v>9196.0724006782948</v>
      </c>
      <c r="AA52" s="44">
        <f t="shared" si="20"/>
        <v>21508.16933381783</v>
      </c>
      <c r="AB52" s="44">
        <f t="shared" si="21"/>
        <v>2736.021540697674</v>
      </c>
      <c r="AC52" s="44">
        <f t="shared" si="22"/>
        <v>0</v>
      </c>
      <c r="AD52" s="44">
        <f t="shared" si="23"/>
        <v>5852.0460731589155</v>
      </c>
      <c r="AE52" s="44">
        <f t="shared" si="24"/>
        <v>30096.236947674421</v>
      </c>
      <c r="AF52" s="44">
        <f t="shared" si="25"/>
        <v>4256.0335077519385</v>
      </c>
      <c r="AG52" s="44">
        <f t="shared" si="26"/>
        <v>1520.0119670542636</v>
      </c>
      <c r="AH52" s="46">
        <f t="shared" si="27"/>
        <v>911247.17424903088</v>
      </c>
      <c r="AI52" s="46">
        <f t="shared" si="28"/>
        <v>29944.23575096915</v>
      </c>
    </row>
    <row r="53" spans="1:35" s="47" customFormat="1" x14ac:dyDescent="0.35">
      <c r="A53" s="37">
        <v>48</v>
      </c>
      <c r="B53" s="54" t="s">
        <v>75</v>
      </c>
      <c r="C53" s="39" t="s">
        <v>28</v>
      </c>
      <c r="D53" s="53">
        <v>1569336</v>
      </c>
      <c r="E53" s="53"/>
      <c r="F53" s="53">
        <f t="shared" si="0"/>
        <v>1569336</v>
      </c>
      <c r="G53" s="57">
        <f t="shared" si="1"/>
        <v>238745.88372093023</v>
      </c>
      <c r="H53" s="57">
        <f t="shared" si="2"/>
        <v>166006.9573643411</v>
      </c>
      <c r="I53" s="57">
        <f t="shared" si="3"/>
        <v>0</v>
      </c>
      <c r="J53" s="57">
        <f t="shared" si="4"/>
        <v>167020.74031007753</v>
      </c>
      <c r="K53" s="57">
        <f t="shared" si="5"/>
        <v>571773.58139534888</v>
      </c>
      <c r="L53" s="57">
        <f t="shared" si="6"/>
        <v>227594.27131782947</v>
      </c>
      <c r="M53" s="57">
        <f t="shared" si="29"/>
        <v>0</v>
      </c>
      <c r="N53" s="57">
        <f t="shared" si="29"/>
        <v>0</v>
      </c>
      <c r="O53" s="57">
        <f t="shared" si="8"/>
        <v>40171.149224806199</v>
      </c>
      <c r="P53" s="57">
        <f t="shared" si="9"/>
        <v>267765.42054263566</v>
      </c>
      <c r="Q53" s="57">
        <f t="shared" si="10"/>
        <v>164739.72868217053</v>
      </c>
      <c r="R53" s="57">
        <f t="shared" si="11"/>
        <v>5575.8062015503874</v>
      </c>
      <c r="S53" s="57">
        <f t="shared" si="12"/>
        <v>68557.071705426351</v>
      </c>
      <c r="T53" s="57">
        <f t="shared" si="13"/>
        <v>2027.5658914728683</v>
      </c>
      <c r="U53" s="57">
        <f t="shared" si="14"/>
        <v>4435.3003875968989</v>
      </c>
      <c r="V53" s="57">
        <f t="shared" si="15"/>
        <v>80595.744186046504</v>
      </c>
      <c r="W53" s="57">
        <f t="shared" si="16"/>
        <v>205924.66085271319</v>
      </c>
      <c r="X53" s="57">
        <f t="shared" si="17"/>
        <v>55377.89341085271</v>
      </c>
      <c r="Y53" s="57">
        <f t="shared" si="18"/>
        <v>98083.5</v>
      </c>
      <c r="Z53" s="57">
        <f t="shared" si="19"/>
        <v>15333.467054263567</v>
      </c>
      <c r="AA53" s="57">
        <f t="shared" si="20"/>
        <v>35862.571705426359</v>
      </c>
      <c r="AB53" s="57">
        <f t="shared" si="21"/>
        <v>4562.0232558139533</v>
      </c>
      <c r="AC53" s="57">
        <f t="shared" si="22"/>
        <v>0</v>
      </c>
      <c r="AD53" s="57">
        <f t="shared" si="23"/>
        <v>9757.6608527131775</v>
      </c>
      <c r="AE53" s="57">
        <f t="shared" si="24"/>
        <v>50182.255813953489</v>
      </c>
      <c r="AF53" s="57">
        <f t="shared" si="25"/>
        <v>7096.4806201550391</v>
      </c>
      <c r="AG53" s="57">
        <f t="shared" si="26"/>
        <v>2534.4573643410854</v>
      </c>
      <c r="AH53" s="46">
        <f t="shared" si="27"/>
        <v>1519407.1899224804</v>
      </c>
      <c r="AI53" s="46">
        <f t="shared" si="28"/>
        <v>49928.810077519622</v>
      </c>
    </row>
    <row r="54" spans="1:35" s="47" customFormat="1" x14ac:dyDescent="0.35">
      <c r="A54" s="37">
        <v>49</v>
      </c>
      <c r="B54" s="54" t="s">
        <v>76</v>
      </c>
      <c r="C54" s="39" t="s">
        <v>28</v>
      </c>
      <c r="D54" s="53">
        <v>441804</v>
      </c>
      <c r="E54" s="53">
        <v>33899</v>
      </c>
      <c r="F54" s="53">
        <f t="shared" si="0"/>
        <v>475703</v>
      </c>
      <c r="G54" s="57">
        <f t="shared" si="1"/>
        <v>72369.545542635664</v>
      </c>
      <c r="H54" s="57">
        <f t="shared" si="2"/>
        <v>50320.650032299738</v>
      </c>
      <c r="I54" s="57">
        <f t="shared" si="3"/>
        <v>0</v>
      </c>
      <c r="J54" s="57">
        <f t="shared" si="4"/>
        <v>50627.951711886308</v>
      </c>
      <c r="K54" s="57">
        <f t="shared" si="5"/>
        <v>173318.14728682171</v>
      </c>
      <c r="L54" s="57">
        <f t="shared" si="6"/>
        <v>68989.227067183456</v>
      </c>
      <c r="M54" s="57">
        <f t="shared" si="29"/>
        <v>0</v>
      </c>
      <c r="N54" s="57">
        <f t="shared" si="29"/>
        <v>0</v>
      </c>
      <c r="O54" s="57">
        <f t="shared" si="8"/>
        <v>12176.829053617572</v>
      </c>
      <c r="P54" s="57">
        <f t="shared" si="9"/>
        <v>81166.056120801033</v>
      </c>
      <c r="Q54" s="57">
        <f t="shared" si="10"/>
        <v>49936.522932816537</v>
      </c>
      <c r="R54" s="57">
        <f t="shared" si="11"/>
        <v>1690.1592377260981</v>
      </c>
      <c r="S54" s="57">
        <f t="shared" si="12"/>
        <v>20781.276082041342</v>
      </c>
      <c r="T54" s="57">
        <f t="shared" si="13"/>
        <v>614.60335917312659</v>
      </c>
      <c r="U54" s="57">
        <f t="shared" si="14"/>
        <v>1344.4448481912145</v>
      </c>
      <c r="V54" s="57">
        <f t="shared" si="15"/>
        <v>24430.483527131782</v>
      </c>
      <c r="W54" s="57">
        <f t="shared" si="16"/>
        <v>62420.653666020669</v>
      </c>
      <c r="X54" s="57">
        <f t="shared" si="17"/>
        <v>16786.35424741602</v>
      </c>
      <c r="Y54" s="57">
        <f t="shared" si="18"/>
        <v>29731.4375</v>
      </c>
      <c r="Z54" s="57">
        <f t="shared" si="19"/>
        <v>4647.9379037467697</v>
      </c>
      <c r="AA54" s="57">
        <f t="shared" si="20"/>
        <v>10870.796915374676</v>
      </c>
      <c r="AB54" s="57">
        <f t="shared" si="21"/>
        <v>1382.8575581395348</v>
      </c>
      <c r="AC54" s="57">
        <f t="shared" si="22"/>
        <v>0</v>
      </c>
      <c r="AD54" s="57">
        <f t="shared" si="23"/>
        <v>2957.7786660206716</v>
      </c>
      <c r="AE54" s="57">
        <f t="shared" si="24"/>
        <v>15211.433139534882</v>
      </c>
      <c r="AF54" s="57">
        <f t="shared" si="25"/>
        <v>2151.1117571059431</v>
      </c>
      <c r="AG54" s="57">
        <f t="shared" si="26"/>
        <v>768.25419896640824</v>
      </c>
      <c r="AH54" s="46">
        <f t="shared" si="27"/>
        <v>460568.39228036179</v>
      </c>
      <c r="AI54" s="46">
        <f t="shared" si="28"/>
        <v>15134.60771963821</v>
      </c>
    </row>
    <row r="55" spans="1:35" s="47" customFormat="1" x14ac:dyDescent="0.35">
      <c r="A55" s="37">
        <v>50</v>
      </c>
      <c r="B55" s="54" t="s">
        <v>77</v>
      </c>
      <c r="C55" s="39" t="s">
        <v>28</v>
      </c>
      <c r="D55" s="53"/>
      <c r="E55" s="53">
        <v>250000</v>
      </c>
      <c r="F55" s="53">
        <f t="shared" si="0"/>
        <v>250000</v>
      </c>
      <c r="G55" s="57">
        <f t="shared" si="1"/>
        <v>38032.945736434107</v>
      </c>
      <c r="H55" s="57">
        <f t="shared" si="2"/>
        <v>26445.413436692506</v>
      </c>
      <c r="I55" s="57">
        <f t="shared" si="3"/>
        <v>0</v>
      </c>
      <c r="J55" s="57">
        <f t="shared" si="4"/>
        <v>26606.912144702841</v>
      </c>
      <c r="K55" s="57">
        <f t="shared" si="5"/>
        <v>91085.271317829451</v>
      </c>
      <c r="L55" s="57">
        <f t="shared" si="6"/>
        <v>36256.459948320415</v>
      </c>
      <c r="M55" s="57">
        <f t="shared" si="29"/>
        <v>0</v>
      </c>
      <c r="N55" s="57">
        <f t="shared" si="29"/>
        <v>0</v>
      </c>
      <c r="O55" s="57">
        <f t="shared" si="8"/>
        <v>6399.3863049095607</v>
      </c>
      <c r="P55" s="57">
        <f t="shared" si="9"/>
        <v>42655.846253229975</v>
      </c>
      <c r="Q55" s="57">
        <f t="shared" si="10"/>
        <v>26243.540051679585</v>
      </c>
      <c r="R55" s="57">
        <f t="shared" si="11"/>
        <v>888.24289405684749</v>
      </c>
      <c r="S55" s="57">
        <f t="shared" si="12"/>
        <v>10921.350129198967</v>
      </c>
      <c r="T55" s="57">
        <f t="shared" si="13"/>
        <v>322.99741602067184</v>
      </c>
      <c r="U55" s="57">
        <f t="shared" si="14"/>
        <v>706.55684754521963</v>
      </c>
      <c r="V55" s="57">
        <f t="shared" si="15"/>
        <v>12839.147286821706</v>
      </c>
      <c r="W55" s="57">
        <f t="shared" si="16"/>
        <v>32804.425064599483</v>
      </c>
      <c r="X55" s="57">
        <f t="shared" si="17"/>
        <v>8821.8669250645999</v>
      </c>
      <c r="Y55" s="57">
        <f t="shared" si="18"/>
        <v>15625</v>
      </c>
      <c r="Z55" s="57">
        <f t="shared" si="19"/>
        <v>2442.6679586563309</v>
      </c>
      <c r="AA55" s="57">
        <f t="shared" si="20"/>
        <v>5713.016795865633</v>
      </c>
      <c r="AB55" s="57">
        <f t="shared" si="21"/>
        <v>726.74418604651157</v>
      </c>
      <c r="AC55" s="57">
        <f t="shared" si="22"/>
        <v>0</v>
      </c>
      <c r="AD55" s="57">
        <f t="shared" si="23"/>
        <v>1554.4250645994832</v>
      </c>
      <c r="AE55" s="57">
        <f t="shared" si="24"/>
        <v>7994.1860465116279</v>
      </c>
      <c r="AF55" s="57">
        <f t="shared" si="25"/>
        <v>1130.4909560723513</v>
      </c>
      <c r="AG55" s="57">
        <f t="shared" si="26"/>
        <v>403.74677002583979</v>
      </c>
      <c r="AH55" s="46">
        <f t="shared" si="27"/>
        <v>242046.18863049097</v>
      </c>
      <c r="AI55" s="46">
        <f t="shared" si="28"/>
        <v>7953.8113695090287</v>
      </c>
    </row>
    <row r="56" spans="1:35" s="47" customFormat="1" x14ac:dyDescent="0.35">
      <c r="A56" s="37">
        <v>51</v>
      </c>
      <c r="B56" s="54" t="s">
        <v>78</v>
      </c>
      <c r="C56" s="39" t="s">
        <v>28</v>
      </c>
      <c r="D56" s="53">
        <v>43076.11</v>
      </c>
      <c r="E56" s="53">
        <v>174400</v>
      </c>
      <c r="F56" s="53">
        <f t="shared" si="0"/>
        <v>217476.11</v>
      </c>
      <c r="G56" s="57">
        <f t="shared" si="1"/>
        <v>33085.0283624031</v>
      </c>
      <c r="H56" s="57">
        <f t="shared" si="2"/>
        <v>23004.982566214469</v>
      </c>
      <c r="I56" s="57">
        <f t="shared" si="3"/>
        <v>0</v>
      </c>
      <c r="J56" s="57">
        <f t="shared" si="4"/>
        <v>23145.47100936692</v>
      </c>
      <c r="K56" s="57">
        <f t="shared" si="5"/>
        <v>79235.481937984499</v>
      </c>
      <c r="L56" s="57">
        <f t="shared" si="6"/>
        <v>31539.655487726097</v>
      </c>
      <c r="M56" s="57">
        <f t="shared" si="29"/>
        <v>0</v>
      </c>
      <c r="N56" s="57">
        <f t="shared" si="29"/>
        <v>0</v>
      </c>
      <c r="O56" s="57">
        <f t="shared" si="8"/>
        <v>5566.8545599160198</v>
      </c>
      <c r="P56" s="57">
        <f t="shared" si="9"/>
        <v>37106.510047642114</v>
      </c>
      <c r="Q56" s="57">
        <f t="shared" si="10"/>
        <v>22829.372012273903</v>
      </c>
      <c r="R56" s="57">
        <f t="shared" si="11"/>
        <v>772.68643733850126</v>
      </c>
      <c r="S56" s="57">
        <f t="shared" si="12"/>
        <v>9500.5309681847539</v>
      </c>
      <c r="T56" s="57">
        <f t="shared" si="13"/>
        <v>280.97688630490956</v>
      </c>
      <c r="U56" s="57">
        <f t="shared" si="14"/>
        <v>614.63693879198968</v>
      </c>
      <c r="V56" s="57">
        <f t="shared" si="15"/>
        <v>11168.831230620155</v>
      </c>
      <c r="W56" s="57">
        <f t="shared" si="16"/>
        <v>28536.715015342379</v>
      </c>
      <c r="X56" s="57">
        <f t="shared" si="17"/>
        <v>7674.1812072028415</v>
      </c>
      <c r="Y56" s="57">
        <f t="shared" si="18"/>
        <v>13592.256874999999</v>
      </c>
      <c r="Z56" s="57">
        <f t="shared" si="19"/>
        <v>2124.8877026808786</v>
      </c>
      <c r="AA56" s="57">
        <f t="shared" si="20"/>
        <v>4969.7786765180872</v>
      </c>
      <c r="AB56" s="57">
        <f t="shared" si="21"/>
        <v>632.19799418604646</v>
      </c>
      <c r="AC56" s="57">
        <f t="shared" si="22"/>
        <v>0</v>
      </c>
      <c r="AD56" s="57">
        <f t="shared" si="23"/>
        <v>1352.2012653423772</v>
      </c>
      <c r="AE56" s="57">
        <f t="shared" si="24"/>
        <v>6954.1779360465107</v>
      </c>
      <c r="AF56" s="57">
        <f t="shared" si="25"/>
        <v>983.41910206718353</v>
      </c>
      <c r="AG56" s="57">
        <f t="shared" si="26"/>
        <v>351.2211078811369</v>
      </c>
      <c r="AH56" s="46">
        <f t="shared" si="27"/>
        <v>210557.05417474158</v>
      </c>
      <c r="AI56" s="46">
        <f t="shared" si="28"/>
        <v>6919.0558252584015</v>
      </c>
    </row>
    <row r="57" spans="1:35" s="47" customFormat="1" x14ac:dyDescent="0.35">
      <c r="A57" s="37">
        <v>52</v>
      </c>
      <c r="B57" s="54" t="s">
        <v>79</v>
      </c>
      <c r="C57" s="39" t="s">
        <v>28</v>
      </c>
      <c r="D57" s="53"/>
      <c r="E57" s="53"/>
      <c r="F57" s="53">
        <f t="shared" si="0"/>
        <v>0</v>
      </c>
      <c r="G57" s="57">
        <f t="shared" si="1"/>
        <v>0</v>
      </c>
      <c r="H57" s="57">
        <f t="shared" si="2"/>
        <v>0</v>
      </c>
      <c r="I57" s="57">
        <f t="shared" si="3"/>
        <v>0</v>
      </c>
      <c r="J57" s="57">
        <f t="shared" si="4"/>
        <v>0</v>
      </c>
      <c r="K57" s="57">
        <f t="shared" si="5"/>
        <v>0</v>
      </c>
      <c r="L57" s="57">
        <f t="shared" si="6"/>
        <v>0</v>
      </c>
      <c r="M57" s="57">
        <f t="shared" si="29"/>
        <v>0</v>
      </c>
      <c r="N57" s="57">
        <f t="shared" si="29"/>
        <v>0</v>
      </c>
      <c r="O57" s="57">
        <f t="shared" si="8"/>
        <v>0</v>
      </c>
      <c r="P57" s="57">
        <f t="shared" si="9"/>
        <v>0</v>
      </c>
      <c r="Q57" s="57">
        <f t="shared" si="10"/>
        <v>0</v>
      </c>
      <c r="R57" s="57">
        <f t="shared" si="11"/>
        <v>0</v>
      </c>
      <c r="S57" s="57">
        <f t="shared" si="12"/>
        <v>0</v>
      </c>
      <c r="T57" s="57">
        <f t="shared" si="13"/>
        <v>0</v>
      </c>
      <c r="U57" s="57">
        <f t="shared" si="14"/>
        <v>0</v>
      </c>
      <c r="V57" s="57">
        <f t="shared" si="15"/>
        <v>0</v>
      </c>
      <c r="W57" s="57">
        <f t="shared" si="16"/>
        <v>0</v>
      </c>
      <c r="X57" s="57">
        <f t="shared" si="17"/>
        <v>0</v>
      </c>
      <c r="Y57" s="57">
        <f t="shared" si="18"/>
        <v>0</v>
      </c>
      <c r="Z57" s="57">
        <f t="shared" si="19"/>
        <v>0</v>
      </c>
      <c r="AA57" s="57">
        <f t="shared" si="20"/>
        <v>0</v>
      </c>
      <c r="AB57" s="57">
        <f t="shared" si="21"/>
        <v>0</v>
      </c>
      <c r="AC57" s="57">
        <f t="shared" si="22"/>
        <v>0</v>
      </c>
      <c r="AD57" s="57">
        <f t="shared" si="23"/>
        <v>0</v>
      </c>
      <c r="AE57" s="57">
        <f t="shared" si="24"/>
        <v>0</v>
      </c>
      <c r="AF57" s="57">
        <f t="shared" si="25"/>
        <v>0</v>
      </c>
      <c r="AG57" s="57">
        <f t="shared" si="26"/>
        <v>0</v>
      </c>
      <c r="AH57" s="46">
        <f t="shared" si="27"/>
        <v>0</v>
      </c>
      <c r="AI57" s="46">
        <f t="shared" si="28"/>
        <v>0</v>
      </c>
    </row>
    <row r="58" spans="1:35" s="47" customFormat="1" x14ac:dyDescent="0.35">
      <c r="A58" s="37">
        <v>53</v>
      </c>
      <c r="B58" s="54" t="s">
        <v>80</v>
      </c>
      <c r="C58" s="39" t="s">
        <v>28</v>
      </c>
      <c r="D58" s="53">
        <f>1902750+244530</f>
        <v>2147280</v>
      </c>
      <c r="E58" s="53">
        <f>1823875+140255+501285</f>
        <v>2465415</v>
      </c>
      <c r="F58" s="53">
        <f t="shared" si="0"/>
        <v>4612695</v>
      </c>
      <c r="G58" s="57">
        <f t="shared" si="1"/>
        <v>701737.51453488367</v>
      </c>
      <c r="H58" s="57">
        <f t="shared" si="2"/>
        <v>487938.50532945734</v>
      </c>
      <c r="I58" s="57">
        <f t="shared" si="3"/>
        <v>0</v>
      </c>
      <c r="J58" s="57">
        <f t="shared" si="4"/>
        <v>490918.28246124031</v>
      </c>
      <c r="K58" s="57">
        <f t="shared" si="5"/>
        <v>1680594.3023255812</v>
      </c>
      <c r="L58" s="57">
        <f t="shared" si="6"/>
        <v>668959.96608527133</v>
      </c>
      <c r="M58" s="57">
        <f t="shared" si="29"/>
        <v>0</v>
      </c>
      <c r="N58" s="57">
        <f t="shared" si="29"/>
        <v>0</v>
      </c>
      <c r="O58" s="57">
        <f t="shared" si="8"/>
        <v>118073.66884689922</v>
      </c>
      <c r="P58" s="57">
        <f t="shared" si="9"/>
        <v>787033.63493217051</v>
      </c>
      <c r="Q58" s="57">
        <f t="shared" si="10"/>
        <v>484213.78391472867</v>
      </c>
      <c r="R58" s="57">
        <f t="shared" si="11"/>
        <v>16388.774224806202</v>
      </c>
      <c r="S58" s="57">
        <f t="shared" si="12"/>
        <v>201507.42853682171</v>
      </c>
      <c r="T58" s="57">
        <f t="shared" si="13"/>
        <v>5959.5542635658912</v>
      </c>
      <c r="U58" s="57">
        <f t="shared" si="14"/>
        <v>13036.524951550387</v>
      </c>
      <c r="V58" s="57">
        <f t="shared" si="15"/>
        <v>236892.28197674418</v>
      </c>
      <c r="W58" s="57">
        <f t="shared" si="16"/>
        <v>605267.22989341081</v>
      </c>
      <c r="X58" s="57">
        <f t="shared" si="17"/>
        <v>162770.32582364342</v>
      </c>
      <c r="Y58" s="57">
        <f t="shared" si="18"/>
        <v>288293.4375</v>
      </c>
      <c r="Z58" s="57">
        <f t="shared" si="19"/>
        <v>45069.129118217053</v>
      </c>
      <c r="AA58" s="57">
        <f t="shared" si="20"/>
        <v>105409.61603682171</v>
      </c>
      <c r="AB58" s="57">
        <f t="shared" si="21"/>
        <v>13408.997093023256</v>
      </c>
      <c r="AC58" s="57">
        <f t="shared" si="22"/>
        <v>0</v>
      </c>
      <c r="AD58" s="57">
        <f t="shared" si="23"/>
        <v>28680.354893410851</v>
      </c>
      <c r="AE58" s="57">
        <f t="shared" si="24"/>
        <v>147498.96802325582</v>
      </c>
      <c r="AF58" s="57">
        <f t="shared" si="25"/>
        <v>20858.439922480618</v>
      </c>
      <c r="AG58" s="57">
        <f t="shared" si="26"/>
        <v>7449.4428294573645</v>
      </c>
      <c r="AH58" s="46">
        <f t="shared" si="27"/>
        <v>4465940.9762596888</v>
      </c>
      <c r="AI58" s="46">
        <f t="shared" si="28"/>
        <v>146754.02374031115</v>
      </c>
    </row>
    <row r="59" spans="1:35" s="47" customFormat="1" x14ac:dyDescent="0.35">
      <c r="A59" s="37">
        <v>54</v>
      </c>
      <c r="B59" s="54" t="s">
        <v>81</v>
      </c>
      <c r="C59" s="39" t="s">
        <v>28</v>
      </c>
      <c r="D59" s="53">
        <v>7390</v>
      </c>
      <c r="E59" s="53"/>
      <c r="F59" s="53">
        <f t="shared" si="0"/>
        <v>7390</v>
      </c>
      <c r="G59" s="57">
        <f t="shared" si="1"/>
        <v>1124.2538759689924</v>
      </c>
      <c r="H59" s="57">
        <f t="shared" si="2"/>
        <v>781.72642118863052</v>
      </c>
      <c r="I59" s="57">
        <f t="shared" si="3"/>
        <v>0</v>
      </c>
      <c r="J59" s="57">
        <f t="shared" si="4"/>
        <v>786.50032299741599</v>
      </c>
      <c r="K59" s="57">
        <f t="shared" si="5"/>
        <v>2692.4806201550387</v>
      </c>
      <c r="L59" s="57">
        <f t="shared" si="6"/>
        <v>1071.7409560723513</v>
      </c>
      <c r="M59" s="57">
        <f t="shared" si="29"/>
        <v>0</v>
      </c>
      <c r="N59" s="57">
        <f t="shared" si="29"/>
        <v>0</v>
      </c>
      <c r="O59" s="57">
        <f t="shared" si="8"/>
        <v>189.16585917312662</v>
      </c>
      <c r="P59" s="57">
        <f t="shared" si="9"/>
        <v>1260.9068152454779</v>
      </c>
      <c r="Q59" s="57">
        <f t="shared" si="10"/>
        <v>775.75904392764858</v>
      </c>
      <c r="R59" s="57">
        <f t="shared" si="11"/>
        <v>26.256459948320412</v>
      </c>
      <c r="S59" s="57">
        <f t="shared" si="12"/>
        <v>322.83510981912144</v>
      </c>
      <c r="T59" s="57">
        <f t="shared" si="13"/>
        <v>9.5478036175710592</v>
      </c>
      <c r="U59" s="57">
        <f t="shared" si="14"/>
        <v>20.885820413436694</v>
      </c>
      <c r="V59" s="57">
        <f t="shared" si="15"/>
        <v>379.52519379844961</v>
      </c>
      <c r="W59" s="57">
        <f t="shared" si="16"/>
        <v>969.69880490956075</v>
      </c>
      <c r="X59" s="57">
        <f t="shared" si="17"/>
        <v>260.77438630490957</v>
      </c>
      <c r="Y59" s="57">
        <f t="shared" si="18"/>
        <v>461.875</v>
      </c>
      <c r="Z59" s="57">
        <f t="shared" si="19"/>
        <v>72.205264857881133</v>
      </c>
      <c r="AA59" s="57">
        <f t="shared" si="20"/>
        <v>168.87677648578813</v>
      </c>
      <c r="AB59" s="57">
        <f t="shared" si="21"/>
        <v>21.482558139534884</v>
      </c>
      <c r="AC59" s="57">
        <f t="shared" si="22"/>
        <v>0</v>
      </c>
      <c r="AD59" s="57">
        <f t="shared" si="23"/>
        <v>45.948804909560721</v>
      </c>
      <c r="AE59" s="57">
        <f t="shared" si="24"/>
        <v>236.30813953488374</v>
      </c>
      <c r="AF59" s="57">
        <f t="shared" si="25"/>
        <v>33.417312661498705</v>
      </c>
      <c r="AG59" s="57">
        <f t="shared" si="26"/>
        <v>11.934754521963825</v>
      </c>
      <c r="AH59" s="46">
        <f t="shared" si="27"/>
        <v>7154.8853359173117</v>
      </c>
      <c r="AI59" s="46">
        <f t="shared" si="28"/>
        <v>235.11466408268825</v>
      </c>
    </row>
    <row r="60" spans="1:35" s="47" customFormat="1" x14ac:dyDescent="0.35">
      <c r="A60" s="37">
        <v>55</v>
      </c>
      <c r="B60" s="54" t="s">
        <v>82</v>
      </c>
      <c r="C60" s="39" t="s">
        <v>28</v>
      </c>
      <c r="D60" s="53">
        <v>1465200</v>
      </c>
      <c r="E60" s="53"/>
      <c r="F60" s="53">
        <f t="shared" si="0"/>
        <v>1465200</v>
      </c>
      <c r="G60" s="57">
        <f t="shared" si="1"/>
        <v>222903.48837209304</v>
      </c>
      <c r="H60" s="57">
        <f t="shared" si="2"/>
        <v>154991.27906976745</v>
      </c>
      <c r="I60" s="57">
        <f t="shared" si="3"/>
        <v>0</v>
      </c>
      <c r="J60" s="57">
        <f t="shared" si="4"/>
        <v>155937.79069767441</v>
      </c>
      <c r="K60" s="57">
        <f t="shared" si="5"/>
        <v>533832.5581395349</v>
      </c>
      <c r="L60" s="57">
        <f t="shared" si="6"/>
        <v>212491.86046511628</v>
      </c>
      <c r="M60" s="57">
        <f t="shared" si="29"/>
        <v>0</v>
      </c>
      <c r="N60" s="57">
        <f t="shared" si="29"/>
        <v>0</v>
      </c>
      <c r="O60" s="57">
        <f t="shared" si="8"/>
        <v>37505.523255813954</v>
      </c>
      <c r="P60" s="57">
        <f t="shared" si="9"/>
        <v>249997.38372093023</v>
      </c>
      <c r="Q60" s="57">
        <f t="shared" si="10"/>
        <v>153808.13953488372</v>
      </c>
      <c r="R60" s="57">
        <f t="shared" si="11"/>
        <v>5205.8139534883721</v>
      </c>
      <c r="S60" s="57">
        <f t="shared" si="12"/>
        <v>64007.848837209305</v>
      </c>
      <c r="T60" s="57">
        <f t="shared" si="13"/>
        <v>1893.0232558139535</v>
      </c>
      <c r="U60" s="57">
        <f t="shared" si="14"/>
        <v>4140.9883720930229</v>
      </c>
      <c r="V60" s="57">
        <f t="shared" si="15"/>
        <v>75247.674418604656</v>
      </c>
      <c r="W60" s="57">
        <f t="shared" si="16"/>
        <v>192260.17441860464</v>
      </c>
      <c r="X60" s="57">
        <f t="shared" si="17"/>
        <v>51703.197674418603</v>
      </c>
      <c r="Y60" s="57">
        <f t="shared" si="18"/>
        <v>91575</v>
      </c>
      <c r="Z60" s="57">
        <f t="shared" si="19"/>
        <v>14315.988372093023</v>
      </c>
      <c r="AA60" s="57">
        <f t="shared" si="20"/>
        <v>33482.848837209305</v>
      </c>
      <c r="AB60" s="57">
        <f t="shared" si="21"/>
        <v>4259.3023255813951</v>
      </c>
      <c r="AC60" s="57">
        <f t="shared" si="22"/>
        <v>0</v>
      </c>
      <c r="AD60" s="57">
        <f t="shared" si="23"/>
        <v>9110.1744186046508</v>
      </c>
      <c r="AE60" s="57">
        <f t="shared" si="24"/>
        <v>46852.325581395351</v>
      </c>
      <c r="AF60" s="57">
        <f t="shared" si="25"/>
        <v>6625.5813953488368</v>
      </c>
      <c r="AG60" s="57">
        <f t="shared" si="26"/>
        <v>2366.2790697674418</v>
      </c>
      <c r="AH60" s="46">
        <f t="shared" si="27"/>
        <v>1418584.3023255812</v>
      </c>
      <c r="AI60" s="46">
        <f t="shared" si="28"/>
        <v>46615.6976744188</v>
      </c>
    </row>
    <row r="61" spans="1:35" s="47" customFormat="1" x14ac:dyDescent="0.35">
      <c r="A61" s="37">
        <v>56</v>
      </c>
      <c r="B61" s="54" t="s">
        <v>83</v>
      </c>
      <c r="C61" s="39" t="s">
        <v>28</v>
      </c>
      <c r="D61" s="53">
        <f>933425.22+11000</f>
        <v>944425.22</v>
      </c>
      <c r="E61" s="53"/>
      <c r="F61" s="53">
        <f t="shared" si="0"/>
        <v>944425.22</v>
      </c>
      <c r="G61" s="57">
        <f t="shared" si="1"/>
        <v>143677.09257751939</v>
      </c>
      <c r="H61" s="57">
        <f t="shared" si="2"/>
        <v>99902.861611757107</v>
      </c>
      <c r="I61" s="57">
        <f t="shared" si="3"/>
        <v>0</v>
      </c>
      <c r="J61" s="57">
        <f t="shared" si="4"/>
        <v>100512.95542312662</v>
      </c>
      <c r="K61" s="57">
        <f t="shared" si="5"/>
        <v>344092.90961240313</v>
      </c>
      <c r="L61" s="57">
        <f t="shared" si="6"/>
        <v>136966.06065245476</v>
      </c>
      <c r="M61" s="57">
        <f t="shared" si="29"/>
        <v>0</v>
      </c>
      <c r="N61" s="57">
        <f t="shared" si="29"/>
        <v>0</v>
      </c>
      <c r="O61" s="57">
        <f t="shared" si="8"/>
        <v>24174.967275516796</v>
      </c>
      <c r="P61" s="57">
        <f t="shared" si="9"/>
        <v>161141.02792797156</v>
      </c>
      <c r="Q61" s="57">
        <f t="shared" si="10"/>
        <v>99140.244347545216</v>
      </c>
      <c r="R61" s="57">
        <f t="shared" si="11"/>
        <v>3355.5159625322999</v>
      </c>
      <c r="S61" s="57">
        <f t="shared" si="12"/>
        <v>41257.593993863047</v>
      </c>
      <c r="T61" s="57">
        <f t="shared" si="13"/>
        <v>1220.187622739018</v>
      </c>
      <c r="U61" s="57">
        <f t="shared" si="14"/>
        <v>2669.1604247416021</v>
      </c>
      <c r="V61" s="57">
        <f t="shared" si="15"/>
        <v>48502.458003875967</v>
      </c>
      <c r="W61" s="57">
        <f t="shared" si="16"/>
        <v>123925.30543443153</v>
      </c>
      <c r="X61" s="57">
        <f t="shared" si="17"/>
        <v>33326.374446059432</v>
      </c>
      <c r="Y61" s="57">
        <f t="shared" si="18"/>
        <v>59026.576249999998</v>
      </c>
      <c r="Z61" s="57">
        <f t="shared" si="19"/>
        <v>9227.6688969638235</v>
      </c>
      <c r="AA61" s="57">
        <f t="shared" si="20"/>
        <v>21582.06857719638</v>
      </c>
      <c r="AB61" s="57">
        <f t="shared" si="21"/>
        <v>2745.4221511627907</v>
      </c>
      <c r="AC61" s="57">
        <f t="shared" si="22"/>
        <v>0</v>
      </c>
      <c r="AD61" s="57">
        <f t="shared" si="23"/>
        <v>5872.152934431524</v>
      </c>
      <c r="AE61" s="57">
        <f t="shared" si="24"/>
        <v>30199.643662790695</v>
      </c>
      <c r="AF61" s="57">
        <f t="shared" si="25"/>
        <v>4270.6566795865638</v>
      </c>
      <c r="AG61" s="57">
        <f t="shared" si="26"/>
        <v>1525.2345284237724</v>
      </c>
      <c r="AH61" s="46">
        <f t="shared" si="27"/>
        <v>914378.09979005158</v>
      </c>
      <c r="AI61" s="46">
        <f t="shared" si="28"/>
        <v>30047.120209948393</v>
      </c>
    </row>
    <row r="62" spans="1:35" s="47" customFormat="1" x14ac:dyDescent="0.35">
      <c r="A62" s="37">
        <v>57</v>
      </c>
      <c r="B62" s="54" t="s">
        <v>84</v>
      </c>
      <c r="C62" s="39" t="s">
        <v>28</v>
      </c>
      <c r="D62" s="53"/>
      <c r="E62" s="53">
        <v>5039700</v>
      </c>
      <c r="F62" s="53">
        <f t="shared" si="0"/>
        <v>5039700</v>
      </c>
      <c r="G62" s="57">
        <f t="shared" si="1"/>
        <v>766698.54651162785</v>
      </c>
      <c r="H62" s="57">
        <f t="shared" si="2"/>
        <v>533107.80038759694</v>
      </c>
      <c r="I62" s="57">
        <f t="shared" si="3"/>
        <v>0</v>
      </c>
      <c r="J62" s="57">
        <f t="shared" si="4"/>
        <v>536363.42054263561</v>
      </c>
      <c r="K62" s="57">
        <f t="shared" si="5"/>
        <v>1836169.7674418604</v>
      </c>
      <c r="L62" s="57">
        <f t="shared" si="6"/>
        <v>730886.72480620153</v>
      </c>
      <c r="M62" s="57">
        <f t="shared" si="29"/>
        <v>0</v>
      </c>
      <c r="N62" s="57">
        <f t="shared" si="29"/>
        <v>0</v>
      </c>
      <c r="O62" s="57">
        <f t="shared" si="8"/>
        <v>129003.94864341085</v>
      </c>
      <c r="P62" s="57">
        <f t="shared" si="9"/>
        <v>859890.67344961234</v>
      </c>
      <c r="Q62" s="57">
        <f t="shared" si="10"/>
        <v>529038.27519379847</v>
      </c>
      <c r="R62" s="57">
        <f t="shared" si="11"/>
        <v>17905.910852713179</v>
      </c>
      <c r="S62" s="57">
        <f t="shared" si="12"/>
        <v>220161.31298449612</v>
      </c>
      <c r="T62" s="57">
        <f t="shared" si="13"/>
        <v>6511.2403100775191</v>
      </c>
      <c r="U62" s="57">
        <f t="shared" si="14"/>
        <v>14243.338178294574</v>
      </c>
      <c r="V62" s="57">
        <f t="shared" si="15"/>
        <v>258821.8023255814</v>
      </c>
      <c r="W62" s="57">
        <f t="shared" si="16"/>
        <v>661297.84399224806</v>
      </c>
      <c r="X62" s="57">
        <f t="shared" si="17"/>
        <v>177838.25096899224</v>
      </c>
      <c r="Y62" s="57">
        <f t="shared" si="18"/>
        <v>314981.25</v>
      </c>
      <c r="Z62" s="57">
        <f t="shared" si="19"/>
        <v>49241.254844961237</v>
      </c>
      <c r="AA62" s="57">
        <f t="shared" si="20"/>
        <v>115167.56298449612</v>
      </c>
      <c r="AB62" s="57">
        <f t="shared" si="21"/>
        <v>14650.290697674418</v>
      </c>
      <c r="AC62" s="57">
        <f t="shared" si="22"/>
        <v>0</v>
      </c>
      <c r="AD62" s="57">
        <f t="shared" si="23"/>
        <v>31335.343992248061</v>
      </c>
      <c r="AE62" s="57">
        <f t="shared" si="24"/>
        <v>161153.1976744186</v>
      </c>
      <c r="AF62" s="57">
        <f t="shared" si="25"/>
        <v>22789.341085271317</v>
      </c>
      <c r="AG62" s="57">
        <f t="shared" si="26"/>
        <v>8139.0503875968989</v>
      </c>
      <c r="AH62" s="46">
        <f t="shared" si="27"/>
        <v>4879360.7073643412</v>
      </c>
      <c r="AI62" s="46">
        <f t="shared" si="28"/>
        <v>160339.29263565876</v>
      </c>
    </row>
    <row r="63" spans="1:35" s="47" customFormat="1" x14ac:dyDescent="0.35">
      <c r="A63" s="37">
        <v>58</v>
      </c>
      <c r="B63" s="54" t="s">
        <v>85</v>
      </c>
      <c r="C63" s="39" t="s">
        <v>28</v>
      </c>
      <c r="D63" s="53">
        <v>51788</v>
      </c>
      <c r="E63" s="53">
        <v>120000</v>
      </c>
      <c r="F63" s="53">
        <f t="shared" si="0"/>
        <v>171788</v>
      </c>
      <c r="G63" s="57">
        <f t="shared" si="1"/>
        <v>26134.414728682172</v>
      </c>
      <c r="H63" s="57">
        <f t="shared" si="2"/>
        <v>18172.018733850131</v>
      </c>
      <c r="I63" s="57">
        <f t="shared" si="3"/>
        <v>0</v>
      </c>
      <c r="J63" s="57">
        <f t="shared" si="4"/>
        <v>18282.992894056846</v>
      </c>
      <c r="K63" s="57">
        <f t="shared" si="5"/>
        <v>62589.426356589145</v>
      </c>
      <c r="L63" s="57">
        <f t="shared" si="6"/>
        <v>24913.698966408268</v>
      </c>
      <c r="M63" s="57">
        <f t="shared" si="29"/>
        <v>0</v>
      </c>
      <c r="N63" s="57">
        <f t="shared" si="29"/>
        <v>0</v>
      </c>
      <c r="O63" s="57">
        <f t="shared" si="8"/>
        <v>4397.3510981912141</v>
      </c>
      <c r="P63" s="57">
        <f t="shared" si="9"/>
        <v>29311.050064599483</v>
      </c>
      <c r="Q63" s="57">
        <f t="shared" si="10"/>
        <v>18033.301033591732</v>
      </c>
      <c r="R63" s="57">
        <f t="shared" si="11"/>
        <v>610.35788113695094</v>
      </c>
      <c r="S63" s="57">
        <f t="shared" si="12"/>
        <v>7504.6275839793279</v>
      </c>
      <c r="T63" s="57">
        <f t="shared" si="13"/>
        <v>221.9483204134367</v>
      </c>
      <c r="U63" s="57">
        <f t="shared" si="14"/>
        <v>485.51195090439279</v>
      </c>
      <c r="V63" s="57">
        <f t="shared" si="15"/>
        <v>8822.4457364341088</v>
      </c>
      <c r="W63" s="57">
        <f t="shared" si="16"/>
        <v>22541.626291989665</v>
      </c>
      <c r="X63" s="57">
        <f t="shared" si="17"/>
        <v>6061.9635012919898</v>
      </c>
      <c r="Y63" s="57">
        <f t="shared" si="18"/>
        <v>10736.75</v>
      </c>
      <c r="Z63" s="57">
        <f t="shared" si="19"/>
        <v>1678.4841731266149</v>
      </c>
      <c r="AA63" s="57">
        <f t="shared" si="20"/>
        <v>3925.7109173126614</v>
      </c>
      <c r="AB63" s="57">
        <f t="shared" si="21"/>
        <v>499.38372093023258</v>
      </c>
      <c r="AC63" s="57">
        <f t="shared" si="22"/>
        <v>0</v>
      </c>
      <c r="AD63" s="57">
        <f t="shared" si="23"/>
        <v>1068.1262919896642</v>
      </c>
      <c r="AE63" s="57">
        <f t="shared" si="24"/>
        <v>5493.2209302325582</v>
      </c>
      <c r="AF63" s="57">
        <f t="shared" si="25"/>
        <v>776.81912144702846</v>
      </c>
      <c r="AG63" s="57">
        <f t="shared" si="26"/>
        <v>277.43540051679588</v>
      </c>
      <c r="AH63" s="46">
        <f t="shared" si="27"/>
        <v>166322.52260981911</v>
      </c>
      <c r="AI63" s="46">
        <f t="shared" si="28"/>
        <v>5465.4773901808949</v>
      </c>
    </row>
    <row r="64" spans="1:35" s="47" customFormat="1" x14ac:dyDescent="0.35">
      <c r="A64" s="37">
        <v>59</v>
      </c>
      <c r="B64" s="54" t="s">
        <v>86</v>
      </c>
      <c r="C64" s="39" t="s">
        <v>28</v>
      </c>
      <c r="D64" s="53">
        <f>293581.27+674920</f>
        <v>968501.27</v>
      </c>
      <c r="E64" s="53">
        <v>2591150.39</v>
      </c>
      <c r="F64" s="53">
        <f t="shared" si="0"/>
        <v>3559651.66</v>
      </c>
      <c r="G64" s="57">
        <f t="shared" si="1"/>
        <v>541536.15370155044</v>
      </c>
      <c r="H64" s="57">
        <f t="shared" si="2"/>
        <v>376545.83935723518</v>
      </c>
      <c r="I64" s="57">
        <f t="shared" si="3"/>
        <v>0</v>
      </c>
      <c r="J64" s="57">
        <f t="shared" si="4"/>
        <v>378845.35593346256</v>
      </c>
      <c r="K64" s="57">
        <f t="shared" si="5"/>
        <v>1296927.3489922481</v>
      </c>
      <c r="L64" s="57">
        <f t="shared" si="6"/>
        <v>516241.47136304912</v>
      </c>
      <c r="M64" s="57">
        <f t="shared" si="29"/>
        <v>0</v>
      </c>
      <c r="N64" s="57">
        <f t="shared" si="29"/>
        <v>0</v>
      </c>
      <c r="O64" s="57">
        <f t="shared" si="8"/>
        <v>91118.344333010333</v>
      </c>
      <c r="P64" s="57">
        <f t="shared" si="9"/>
        <v>607359.81569605949</v>
      </c>
      <c r="Q64" s="57">
        <f t="shared" si="10"/>
        <v>373671.44363695092</v>
      </c>
      <c r="R64" s="57">
        <f t="shared" si="11"/>
        <v>12647.341169250647</v>
      </c>
      <c r="S64" s="57">
        <f t="shared" si="12"/>
        <v>155504.80846737727</v>
      </c>
      <c r="T64" s="57">
        <f t="shared" si="13"/>
        <v>4599.033152454781</v>
      </c>
      <c r="U64" s="57">
        <f t="shared" si="14"/>
        <v>10060.385020994832</v>
      </c>
      <c r="V64" s="57">
        <f t="shared" si="15"/>
        <v>182811.56781007754</v>
      </c>
      <c r="W64" s="57">
        <f t="shared" si="16"/>
        <v>467089.30454618862</v>
      </c>
      <c r="X64" s="57">
        <f t="shared" si="17"/>
        <v>125611.09297642119</v>
      </c>
      <c r="Y64" s="57">
        <f t="shared" si="18"/>
        <v>222478.22875000001</v>
      </c>
      <c r="Z64" s="57">
        <f t="shared" si="19"/>
        <v>34780.188215439281</v>
      </c>
      <c r="AA64" s="57">
        <f t="shared" si="20"/>
        <v>81345.398884043942</v>
      </c>
      <c r="AB64" s="57">
        <f t="shared" si="21"/>
        <v>10347.824593023257</v>
      </c>
      <c r="AC64" s="57">
        <f t="shared" si="22"/>
        <v>0</v>
      </c>
      <c r="AD64" s="57">
        <f t="shared" si="23"/>
        <v>22132.847046188628</v>
      </c>
      <c r="AE64" s="57">
        <f t="shared" si="24"/>
        <v>113826.07052325582</v>
      </c>
      <c r="AF64" s="57">
        <f t="shared" si="25"/>
        <v>16096.616033591732</v>
      </c>
      <c r="AG64" s="57">
        <f t="shared" si="26"/>
        <v>5748.791440568476</v>
      </c>
      <c r="AH64" s="46">
        <f t="shared" si="27"/>
        <v>3446400.4686208009</v>
      </c>
      <c r="AI64" s="46">
        <f t="shared" si="28"/>
        <v>113251.19137919927</v>
      </c>
    </row>
    <row r="65" spans="1:35" s="47" customFormat="1" x14ac:dyDescent="0.35">
      <c r="A65" s="37">
        <v>60</v>
      </c>
      <c r="B65" s="54" t="s">
        <v>87</v>
      </c>
      <c r="C65" s="39" t="s">
        <v>28</v>
      </c>
      <c r="D65" s="53">
        <v>137500</v>
      </c>
      <c r="E65" s="53">
        <v>4664319.9700000007</v>
      </c>
      <c r="F65" s="53">
        <f t="shared" si="0"/>
        <v>4801819.9700000007</v>
      </c>
      <c r="G65" s="57">
        <f t="shared" si="1"/>
        <v>730509.43342054274</v>
      </c>
      <c r="H65" s="57">
        <f t="shared" si="2"/>
        <v>507944.45742086571</v>
      </c>
      <c r="I65" s="57">
        <f t="shared" si="3"/>
        <v>0</v>
      </c>
      <c r="J65" s="57">
        <f t="shared" si="4"/>
        <v>511046.40830587863</v>
      </c>
      <c r="K65" s="57">
        <f t="shared" si="5"/>
        <v>1749500.2991472869</v>
      </c>
      <c r="L65" s="57">
        <f t="shared" si="6"/>
        <v>696387.97368540056</v>
      </c>
      <c r="M65" s="57">
        <f t="shared" si="29"/>
        <v>0</v>
      </c>
      <c r="N65" s="57">
        <f t="shared" si="29"/>
        <v>0</v>
      </c>
      <c r="O65" s="57">
        <f t="shared" si="8"/>
        <v>122914.80381863697</v>
      </c>
      <c r="P65" s="57">
        <f t="shared" si="9"/>
        <v>819302.77750403748</v>
      </c>
      <c r="Q65" s="57">
        <f t="shared" si="10"/>
        <v>504067.01881459955</v>
      </c>
      <c r="R65" s="57">
        <f t="shared" si="11"/>
        <v>17060.729867571063</v>
      </c>
      <c r="S65" s="57">
        <f t="shared" si="12"/>
        <v>209769.42859899875</v>
      </c>
      <c r="T65" s="57">
        <f t="shared" si="13"/>
        <v>6203.901770025841</v>
      </c>
      <c r="U65" s="57">
        <f t="shared" si="14"/>
        <v>13571.035121931525</v>
      </c>
      <c r="V65" s="57">
        <f t="shared" si="15"/>
        <v>246605.09535852718</v>
      </c>
      <c r="W65" s="57">
        <f t="shared" si="16"/>
        <v>630083.77351824939</v>
      </c>
      <c r="X65" s="57">
        <f t="shared" si="17"/>
        <v>169444.06709383079</v>
      </c>
      <c r="Y65" s="57">
        <f t="shared" si="18"/>
        <v>300113.74812500004</v>
      </c>
      <c r="Z65" s="57">
        <f t="shared" si="19"/>
        <v>46917.007135820422</v>
      </c>
      <c r="AA65" s="57">
        <f t="shared" si="20"/>
        <v>109731.51255733205</v>
      </c>
      <c r="AB65" s="57">
        <f t="shared" si="21"/>
        <v>13958.77898255814</v>
      </c>
      <c r="AC65" s="57">
        <f t="shared" si="22"/>
        <v>0</v>
      </c>
      <c r="AD65" s="57">
        <f t="shared" si="23"/>
        <v>29856.27726824936</v>
      </c>
      <c r="AE65" s="57">
        <f t="shared" si="24"/>
        <v>153546.56880813956</v>
      </c>
      <c r="AF65" s="57">
        <f t="shared" si="25"/>
        <v>21713.656195090443</v>
      </c>
      <c r="AG65" s="57">
        <f t="shared" si="26"/>
        <v>7754.8772125323003</v>
      </c>
      <c r="AH65" s="46">
        <f t="shared" si="27"/>
        <v>4649048.8889131136</v>
      </c>
      <c r="AI65" s="46">
        <f t="shared" si="28"/>
        <v>152771.08108688705</v>
      </c>
    </row>
    <row r="66" spans="1:35" s="47" customFormat="1" x14ac:dyDescent="0.35">
      <c r="A66" s="37">
        <v>61</v>
      </c>
      <c r="B66" s="54" t="s">
        <v>88</v>
      </c>
      <c r="C66" s="39" t="s">
        <v>28</v>
      </c>
      <c r="D66" s="53">
        <v>894150</v>
      </c>
      <c r="E66" s="53">
        <f>62400+1298491.97</f>
        <v>1360891.97</v>
      </c>
      <c r="F66" s="53">
        <f t="shared" si="0"/>
        <v>2255041.9699999997</v>
      </c>
      <c r="G66" s="57">
        <f t="shared" si="1"/>
        <v>343063.55551356584</v>
      </c>
      <c r="H66" s="57">
        <f t="shared" si="2"/>
        <v>238542.06885497415</v>
      </c>
      <c r="I66" s="57">
        <f t="shared" si="3"/>
        <v>0</v>
      </c>
      <c r="J66" s="57">
        <f t="shared" si="4"/>
        <v>239998.81431363046</v>
      </c>
      <c r="K66" s="57">
        <f t="shared" si="5"/>
        <v>821604.43868217047</v>
      </c>
      <c r="L66" s="57">
        <f t="shared" si="6"/>
        <v>327039.35546834621</v>
      </c>
      <c r="M66" s="57">
        <f t="shared" si="29"/>
        <v>0</v>
      </c>
      <c r="N66" s="57">
        <f t="shared" si="29"/>
        <v>0</v>
      </c>
      <c r="O66" s="57">
        <f t="shared" si="8"/>
        <v>57723.538799257098</v>
      </c>
      <c r="P66" s="57">
        <f t="shared" si="9"/>
        <v>384762.89426760329</v>
      </c>
      <c r="Q66" s="57">
        <f t="shared" si="10"/>
        <v>236721.13703165372</v>
      </c>
      <c r="R66" s="57">
        <f t="shared" si="11"/>
        <v>8012.1000226098186</v>
      </c>
      <c r="S66" s="57">
        <f t="shared" si="12"/>
        <v>98512.411641634346</v>
      </c>
      <c r="T66" s="57">
        <f t="shared" si="13"/>
        <v>2913.4909173126612</v>
      </c>
      <c r="U66" s="57">
        <f t="shared" si="14"/>
        <v>6373.2613816214462</v>
      </c>
      <c r="V66" s="57">
        <f t="shared" si="15"/>
        <v>115811.26396317828</v>
      </c>
      <c r="W66" s="57">
        <f t="shared" si="16"/>
        <v>295901.42128956714</v>
      </c>
      <c r="X66" s="57">
        <f t="shared" si="17"/>
        <v>79574.720679102058</v>
      </c>
      <c r="Y66" s="57">
        <f t="shared" si="18"/>
        <v>140940.12312499998</v>
      </c>
      <c r="Z66" s="57">
        <f t="shared" si="19"/>
        <v>22033.275062176999</v>
      </c>
      <c r="AA66" s="57">
        <f t="shared" si="20"/>
        <v>51532.370599967689</v>
      </c>
      <c r="AB66" s="57">
        <f t="shared" si="21"/>
        <v>6555.3545639534877</v>
      </c>
      <c r="AC66" s="57">
        <f t="shared" si="22"/>
        <v>0</v>
      </c>
      <c r="AD66" s="57">
        <f t="shared" si="23"/>
        <v>14021.175039567181</v>
      </c>
      <c r="AE66" s="57">
        <f t="shared" si="24"/>
        <v>72108.90020348836</v>
      </c>
      <c r="AF66" s="57">
        <f t="shared" si="25"/>
        <v>10197.218210594314</v>
      </c>
      <c r="AG66" s="57">
        <f t="shared" si="26"/>
        <v>3641.8636466408261</v>
      </c>
      <c r="AH66" s="46">
        <f t="shared" si="27"/>
        <v>2183297.2561611752</v>
      </c>
      <c r="AI66" s="46">
        <f t="shared" si="28"/>
        <v>71744.713838824537</v>
      </c>
    </row>
    <row r="67" spans="1:35" s="47" customFormat="1" x14ac:dyDescent="0.35">
      <c r="A67" s="37">
        <v>62</v>
      </c>
      <c r="B67" s="54" t="s">
        <v>89</v>
      </c>
      <c r="C67" s="39" t="s">
        <v>28</v>
      </c>
      <c r="D67" s="53">
        <v>62500</v>
      </c>
      <c r="E67" s="53">
        <v>1480946.2</v>
      </c>
      <c r="F67" s="53">
        <f t="shared" si="0"/>
        <v>1543446.2</v>
      </c>
      <c r="G67" s="57">
        <f t="shared" si="1"/>
        <v>234807.22228682169</v>
      </c>
      <c r="H67" s="57">
        <f t="shared" si="2"/>
        <v>163268.29150516796</v>
      </c>
      <c r="I67" s="57">
        <f t="shared" si="3"/>
        <v>0</v>
      </c>
      <c r="J67" s="57">
        <f t="shared" si="4"/>
        <v>164265.34977390181</v>
      </c>
      <c r="K67" s="57">
        <f t="shared" si="5"/>
        <v>562340.86356589152</v>
      </c>
      <c r="L67" s="57">
        <f t="shared" si="6"/>
        <v>223839.58133074935</v>
      </c>
      <c r="M67" s="57">
        <f t="shared" si="29"/>
        <v>0</v>
      </c>
      <c r="N67" s="57">
        <f t="shared" si="29"/>
        <v>0</v>
      </c>
      <c r="O67" s="57">
        <f t="shared" si="8"/>
        <v>39508.433898578813</v>
      </c>
      <c r="P67" s="57">
        <f t="shared" si="9"/>
        <v>263348.01522932819</v>
      </c>
      <c r="Q67" s="57">
        <f t="shared" si="10"/>
        <v>162021.96866925064</v>
      </c>
      <c r="R67" s="57">
        <f t="shared" si="11"/>
        <v>5483.8204780361757</v>
      </c>
      <c r="S67" s="57">
        <f t="shared" si="12"/>
        <v>67426.065423126609</v>
      </c>
      <c r="T67" s="57">
        <f t="shared" si="13"/>
        <v>1994.1165374677003</v>
      </c>
      <c r="U67" s="57">
        <f t="shared" si="14"/>
        <v>4362.1299257105948</v>
      </c>
      <c r="V67" s="57">
        <f t="shared" si="15"/>
        <v>79266.132364341072</v>
      </c>
      <c r="W67" s="57">
        <f t="shared" si="16"/>
        <v>202527.46083656332</v>
      </c>
      <c r="X67" s="57">
        <f t="shared" si="17"/>
        <v>54464.307929586561</v>
      </c>
      <c r="Y67" s="57">
        <f t="shared" si="18"/>
        <v>96465.387499999997</v>
      </c>
      <c r="Z67" s="57">
        <f t="shared" si="19"/>
        <v>15080.506314599483</v>
      </c>
      <c r="AA67" s="57">
        <f t="shared" si="20"/>
        <v>35270.936256459943</v>
      </c>
      <c r="AB67" s="57">
        <f t="shared" si="21"/>
        <v>4486.7622093023256</v>
      </c>
      <c r="AC67" s="57">
        <f t="shared" si="22"/>
        <v>0</v>
      </c>
      <c r="AD67" s="57">
        <f t="shared" si="23"/>
        <v>9596.685836563307</v>
      </c>
      <c r="AE67" s="57">
        <f t="shared" si="24"/>
        <v>49354.384302325576</v>
      </c>
      <c r="AF67" s="57">
        <f t="shared" si="25"/>
        <v>6979.4078811369509</v>
      </c>
      <c r="AG67" s="57">
        <f t="shared" si="26"/>
        <v>2492.6456718346253</v>
      </c>
      <c r="AH67" s="46">
        <f t="shared" si="27"/>
        <v>1494341.080264858</v>
      </c>
      <c r="AI67" s="46">
        <f t="shared" si="28"/>
        <v>49105.119735141983</v>
      </c>
    </row>
    <row r="68" spans="1:35" s="47" customFormat="1" x14ac:dyDescent="0.35">
      <c r="A68" s="48">
        <v>63</v>
      </c>
      <c r="B68" s="55" t="s">
        <v>90</v>
      </c>
      <c r="C68" s="50" t="s">
        <v>67</v>
      </c>
      <c r="D68" s="56">
        <v>110720612.31</v>
      </c>
      <c r="E68" s="56">
        <f>8157601.93+3709.62</f>
        <v>8161311.5499999998</v>
      </c>
      <c r="F68" s="56">
        <f t="shared" si="0"/>
        <v>118881923.86</v>
      </c>
      <c r="G68" s="58">
        <f t="shared" ref="G68:G69" si="70">$F68*8809.94/577917.31</f>
        <v>1812270.7144576935</v>
      </c>
      <c r="H68" s="58">
        <f t="shared" ref="H68:H69" si="71">$F68*1545/577917.31</f>
        <v>317818.08432715054</v>
      </c>
      <c r="I68" s="58">
        <f t="shared" si="3"/>
        <v>0</v>
      </c>
      <c r="J68" s="58">
        <f t="shared" ref="J68:J69" si="72">$F68*11845/577917.31</f>
        <v>2436605.3131748205</v>
      </c>
      <c r="K68" s="58">
        <f t="shared" ref="K68:K69" si="73">SUM(G68:J68)</f>
        <v>4566694.1119596642</v>
      </c>
      <c r="L68" s="58">
        <f t="shared" ref="L68:L69" si="74">$F68*27639.3/577917.31</f>
        <v>5685611.2479892625</v>
      </c>
      <c r="M68" s="58">
        <f t="shared" ref="M68:N69" si="75">$F68*0/577917.31</f>
        <v>0</v>
      </c>
      <c r="N68" s="58">
        <f t="shared" si="75"/>
        <v>0</v>
      </c>
      <c r="O68" s="58">
        <f t="shared" ref="O68:O69" si="76">$F68*2880/577917.31</f>
        <v>592437.59408556204</v>
      </c>
      <c r="P68" s="58">
        <f t="shared" ref="P68:P69" si="77">SUM(L68:O68)</f>
        <v>6278048.8420748245</v>
      </c>
      <c r="Q68" s="58">
        <f t="shared" ref="Q68:Q69" si="78">$F68*27064.87/577917.31</f>
        <v>5567446.6899439255</v>
      </c>
      <c r="R68" s="58">
        <f t="shared" ref="R68:R69" si="79">$F68*0/577917.31</f>
        <v>0</v>
      </c>
      <c r="S68" s="58">
        <f t="shared" ref="S68:S69" si="80">$F68*2801/577917.31</f>
        <v>576186.70174779836</v>
      </c>
      <c r="T68" s="58">
        <f t="shared" ref="T68:T69" si="81">$F68*346.98/577917.31</f>
        <v>71376.38763743345</v>
      </c>
      <c r="U68" s="58">
        <f t="shared" ref="U68:U69" si="82">$F68*0/577917.31</f>
        <v>0</v>
      </c>
      <c r="V68" s="58">
        <f t="shared" ref="V68:V69" si="83">SUM(R68:U68)</f>
        <v>647563.08938523184</v>
      </c>
      <c r="W68" s="58">
        <f t="shared" ref="W68:W69" si="84">$F68*2154.89/577917.31</f>
        <v>443277.03024966561</v>
      </c>
      <c r="X68" s="58">
        <f t="shared" ref="X68:X69" si="85">$F68*16757/577917.31</f>
        <v>3447040.5430874182</v>
      </c>
      <c r="Y68" s="58">
        <f t="shared" ref="Y68:Z69" si="86">$F68*22551/577917.31</f>
        <v>4638909.7861887189</v>
      </c>
      <c r="Z68" s="58">
        <f>$F68*5583.33/577917.31</f>
        <v>1148532.844508938</v>
      </c>
      <c r="AA68" s="58">
        <f t="shared" ref="AA68:AA69" si="87">$F68*5835.58/577917.31</f>
        <v>1200422.5608659114</v>
      </c>
      <c r="AB68" s="58">
        <f t="shared" ref="AB68:AF69" si="88">$F68*0/577917.31</f>
        <v>0</v>
      </c>
      <c r="AC68" s="58">
        <f t="shared" si="88"/>
        <v>0</v>
      </c>
      <c r="AD68" s="58">
        <f t="shared" si="88"/>
        <v>0</v>
      </c>
      <c r="AE68" s="58">
        <f t="shared" ref="AE68:AE69" si="89">SUM(AA68:AD68)</f>
        <v>1200422.5608659114</v>
      </c>
      <c r="AF68" s="58">
        <f>$F68*5835.58/577917.31</f>
        <v>1200422.5608659114</v>
      </c>
      <c r="AG68" s="58">
        <f>$F68*5583.33/577917.31</f>
        <v>1148532.844508938</v>
      </c>
      <c r="AH68" s="46">
        <f t="shared" si="27"/>
        <v>30286890.903639149</v>
      </c>
      <c r="AI68" s="46">
        <f t="shared" si="28"/>
        <v>88595032.956360847</v>
      </c>
    </row>
    <row r="69" spans="1:35" s="47" customFormat="1" x14ac:dyDescent="0.35">
      <c r="A69" s="48">
        <v>64</v>
      </c>
      <c r="B69" s="55" t="s">
        <v>91</v>
      </c>
      <c r="C69" s="50" t="s">
        <v>67</v>
      </c>
      <c r="D69" s="56">
        <v>40587628.759999998</v>
      </c>
      <c r="E69" s="56">
        <f>19967287.44+1298491.97</f>
        <v>21265779.41</v>
      </c>
      <c r="F69" s="56">
        <f t="shared" si="0"/>
        <v>61853408.170000002</v>
      </c>
      <c r="G69" s="58">
        <f t="shared" si="70"/>
        <v>942911.39120440918</v>
      </c>
      <c r="H69" s="58">
        <f t="shared" si="71"/>
        <v>165358.45867404455</v>
      </c>
      <c r="I69" s="58">
        <f t="shared" si="3"/>
        <v>0</v>
      </c>
      <c r="J69" s="58">
        <f t="shared" si="72"/>
        <v>1267748.1831676748</v>
      </c>
      <c r="K69" s="58">
        <f t="shared" si="73"/>
        <v>2376018.0330461282</v>
      </c>
      <c r="L69" s="58">
        <f t="shared" si="74"/>
        <v>2958182.5545822135</v>
      </c>
      <c r="M69" s="58">
        <f t="shared" si="75"/>
        <v>0</v>
      </c>
      <c r="N69" s="58">
        <f t="shared" si="75"/>
        <v>0</v>
      </c>
      <c r="O69" s="58">
        <f t="shared" si="76"/>
        <v>308241.01034385007</v>
      </c>
      <c r="P69" s="58">
        <f t="shared" si="77"/>
        <v>3266423.5649260636</v>
      </c>
      <c r="Q69" s="58">
        <f t="shared" si="78"/>
        <v>2896702.3866753317</v>
      </c>
      <c r="R69" s="58">
        <f t="shared" si="79"/>
        <v>0</v>
      </c>
      <c r="S69" s="58">
        <f t="shared" si="80"/>
        <v>299785.78818511247</v>
      </c>
      <c r="T69" s="58">
        <f t="shared" si="81"/>
        <v>37136.620058718436</v>
      </c>
      <c r="U69" s="58">
        <f t="shared" si="82"/>
        <v>0</v>
      </c>
      <c r="V69" s="58">
        <f t="shared" si="83"/>
        <v>336922.4082438309</v>
      </c>
      <c r="W69" s="58">
        <f t="shared" si="84"/>
        <v>230633.84402078437</v>
      </c>
      <c r="X69" s="58">
        <f t="shared" si="85"/>
        <v>1793470.3508096859</v>
      </c>
      <c r="Y69" s="58">
        <f t="shared" si="86"/>
        <v>2413591.3278695005</v>
      </c>
      <c r="Z69" s="58">
        <f>$F69*5583.33/577917.31</f>
        <v>597573.36120941944</v>
      </c>
      <c r="AA69" s="58">
        <f t="shared" si="87"/>
        <v>624571.20664665429</v>
      </c>
      <c r="AB69" s="58">
        <f t="shared" si="88"/>
        <v>0</v>
      </c>
      <c r="AC69" s="58">
        <f t="shared" si="88"/>
        <v>0</v>
      </c>
      <c r="AD69" s="58">
        <f t="shared" si="88"/>
        <v>0</v>
      </c>
      <c r="AE69" s="58">
        <f t="shared" si="89"/>
        <v>624571.20664665429</v>
      </c>
      <c r="AF69" s="58">
        <f>$F69*5835.58/577917.31</f>
        <v>624571.20664665429</v>
      </c>
      <c r="AG69" s="58">
        <f>$F69*5583.33/577917.31</f>
        <v>597573.36120941944</v>
      </c>
      <c r="AH69" s="46">
        <f t="shared" si="27"/>
        <v>15758051.051303472</v>
      </c>
      <c r="AI69" s="46">
        <f t="shared" si="28"/>
        <v>46095357.118696526</v>
      </c>
    </row>
    <row r="70" spans="1:35" s="47" customFormat="1" x14ac:dyDescent="0.35">
      <c r="A70" s="37">
        <v>65</v>
      </c>
      <c r="B70" s="54" t="s">
        <v>92</v>
      </c>
      <c r="C70" s="38" t="s">
        <v>26</v>
      </c>
      <c r="D70" s="53"/>
      <c r="E70" s="53"/>
      <c r="F70" s="53">
        <f t="shared" si="0"/>
        <v>0</v>
      </c>
      <c r="G70" s="57">
        <f t="shared" si="1"/>
        <v>0</v>
      </c>
      <c r="H70" s="57">
        <f t="shared" si="2"/>
        <v>0</v>
      </c>
      <c r="I70" s="57">
        <f t="shared" si="3"/>
        <v>0</v>
      </c>
      <c r="J70" s="57">
        <f t="shared" si="4"/>
        <v>0</v>
      </c>
      <c r="K70" s="57">
        <f t="shared" si="5"/>
        <v>0</v>
      </c>
      <c r="L70" s="57">
        <f t="shared" si="6"/>
        <v>0</v>
      </c>
      <c r="M70" s="57">
        <f t="shared" si="29"/>
        <v>0</v>
      </c>
      <c r="N70" s="57">
        <f t="shared" si="29"/>
        <v>0</v>
      </c>
      <c r="O70" s="57">
        <f t="shared" si="8"/>
        <v>0</v>
      </c>
      <c r="P70" s="57">
        <f t="shared" si="9"/>
        <v>0</v>
      </c>
      <c r="Q70" s="57">
        <f t="shared" si="10"/>
        <v>0</v>
      </c>
      <c r="R70" s="57">
        <f t="shared" si="11"/>
        <v>0</v>
      </c>
      <c r="S70" s="57">
        <f t="shared" si="12"/>
        <v>0</v>
      </c>
      <c r="T70" s="57">
        <f t="shared" si="13"/>
        <v>0</v>
      </c>
      <c r="U70" s="57">
        <f t="shared" si="14"/>
        <v>0</v>
      </c>
      <c r="V70" s="57">
        <f t="shared" si="15"/>
        <v>0</v>
      </c>
      <c r="W70" s="57">
        <f t="shared" si="16"/>
        <v>0</v>
      </c>
      <c r="X70" s="57">
        <f t="shared" si="17"/>
        <v>0</v>
      </c>
      <c r="Y70" s="57">
        <f t="shared" si="18"/>
        <v>0</v>
      </c>
      <c r="Z70" s="57">
        <f t="shared" si="19"/>
        <v>0</v>
      </c>
      <c r="AA70" s="57">
        <f t="shared" si="20"/>
        <v>0</v>
      </c>
      <c r="AB70" s="57">
        <f t="shared" si="21"/>
        <v>0</v>
      </c>
      <c r="AC70" s="57">
        <f t="shared" si="22"/>
        <v>0</v>
      </c>
      <c r="AD70" s="57">
        <f t="shared" si="23"/>
        <v>0</v>
      </c>
      <c r="AE70" s="57">
        <f t="shared" si="24"/>
        <v>0</v>
      </c>
      <c r="AF70" s="57">
        <f t="shared" si="25"/>
        <v>0</v>
      </c>
      <c r="AG70" s="57">
        <f t="shared" si="26"/>
        <v>0</v>
      </c>
      <c r="AH70" s="46">
        <f t="shared" si="27"/>
        <v>0</v>
      </c>
      <c r="AI70" s="46">
        <f t="shared" si="28"/>
        <v>0</v>
      </c>
    </row>
    <row r="71" spans="1:35" s="47" customFormat="1" x14ac:dyDescent="0.35">
      <c r="A71" s="37">
        <v>66</v>
      </c>
      <c r="B71" s="54" t="s">
        <v>93</v>
      </c>
      <c r="C71" s="39" t="s">
        <v>28</v>
      </c>
      <c r="D71" s="53">
        <v>737900</v>
      </c>
      <c r="E71" s="53"/>
      <c r="F71" s="53">
        <f t="shared" ref="F71:F81" si="90">+D71+E71</f>
        <v>737900</v>
      </c>
      <c r="G71" s="57">
        <f t="shared" ref="G71:G81" si="91">$F71*1884/12384</f>
        <v>112258.04263565892</v>
      </c>
      <c r="H71" s="57">
        <f t="shared" ref="H71:H81" si="92">$F71*1310/12384</f>
        <v>78056.282299741608</v>
      </c>
      <c r="I71" s="57">
        <f t="shared" ref="I71:I81" si="93">$F71*0/12384</f>
        <v>0</v>
      </c>
      <c r="J71" s="57">
        <f t="shared" ref="J71:J81" si="94">$F71*1318/12384</f>
        <v>78532.961886304911</v>
      </c>
      <c r="K71" s="57">
        <f t="shared" ref="K71:K81" si="95">SUM(G71:J71)</f>
        <v>268847.28682170541</v>
      </c>
      <c r="L71" s="57">
        <f t="shared" ref="L71:L81" si="96">$F71*1796/12384</f>
        <v>107014.56718346254</v>
      </c>
      <c r="M71" s="57">
        <f t="shared" si="29"/>
        <v>0</v>
      </c>
      <c r="N71" s="57">
        <f t="shared" si="29"/>
        <v>0</v>
      </c>
      <c r="O71" s="57">
        <f t="shared" ref="O71:O81" si="97">$F71*317/12384</f>
        <v>18888.428617571059</v>
      </c>
      <c r="P71" s="57">
        <f t="shared" ref="P71:P81" si="98">SUM(L71:O71)</f>
        <v>125902.9958010336</v>
      </c>
      <c r="Q71" s="57">
        <f t="shared" ref="Q71:Q81" si="99">$F71*1300/12384</f>
        <v>77460.432816537461</v>
      </c>
      <c r="R71" s="57">
        <f t="shared" ref="R71:R81" si="100">$F71*44/12384</f>
        <v>2621.7377260981912</v>
      </c>
      <c r="S71" s="57">
        <f t="shared" ref="S71:S81" si="101">$F71*541/12384</f>
        <v>32235.45704134367</v>
      </c>
      <c r="T71" s="57">
        <f t="shared" ref="T71:T81" si="102">$F71*16/12384</f>
        <v>953.35917312661502</v>
      </c>
      <c r="U71" s="57">
        <f t="shared" ref="U71:U81" si="103">$F71*35/12384</f>
        <v>2085.4731912144703</v>
      </c>
      <c r="V71" s="57">
        <f t="shared" ref="V71:V81" si="104">SUM(R71:U71)</f>
        <v>37896.027131782947</v>
      </c>
      <c r="W71" s="57">
        <f t="shared" ref="W71:W81" si="105">$F71*1625/12384</f>
        <v>96825.541020671837</v>
      </c>
      <c r="X71" s="57">
        <f t="shared" ref="X71:X81" si="106">$F71*437/12384</f>
        <v>26038.622416020673</v>
      </c>
      <c r="Y71" s="57">
        <f t="shared" ref="Y71:Y81" si="107">$F71*774/12384</f>
        <v>46118.75</v>
      </c>
      <c r="Z71" s="57">
        <f t="shared" ref="Z71:Z81" si="108">$F71*121/12384</f>
        <v>7209.7787467700255</v>
      </c>
      <c r="AA71" s="57">
        <f t="shared" ref="AA71:AA81" si="109">$F71*283/12384</f>
        <v>16862.540374677003</v>
      </c>
      <c r="AB71" s="57">
        <f t="shared" ref="AB71:AB81" si="110">$F71*36/12384</f>
        <v>2145.0581395348836</v>
      </c>
      <c r="AC71" s="57">
        <f t="shared" ref="AC71:AC81" si="111">$F71*0/12384</f>
        <v>0</v>
      </c>
      <c r="AD71" s="57">
        <f t="shared" ref="AD71:AD81" si="112">$F71*77/12384</f>
        <v>4588.0410206718343</v>
      </c>
      <c r="AE71" s="57">
        <f t="shared" ref="AE71:AE81" si="113">SUM(AA71:AD71)</f>
        <v>23595.639534883721</v>
      </c>
      <c r="AF71" s="57">
        <f t="shared" ref="AF71:AF81" si="114">$F71*56/12384</f>
        <v>3336.7571059431525</v>
      </c>
      <c r="AG71" s="57">
        <f t="shared" ref="AG71:AG81" si="115">$F71*20/12384</f>
        <v>1191.6989664082687</v>
      </c>
      <c r="AH71" s="46">
        <f t="shared" ref="AH71:AH81" si="116">+K71+P71+Q71+V71+W71+X71+Y71+AE71+AF71+Z71+AG71</f>
        <v>714423.53036175703</v>
      </c>
      <c r="AI71" s="46">
        <f t="shared" ref="AI71:AI81" si="117">+F71-AH71</f>
        <v>23476.469638242968</v>
      </c>
    </row>
    <row r="72" spans="1:35" s="47" customFormat="1" x14ac:dyDescent="0.35">
      <c r="A72" s="37">
        <v>67</v>
      </c>
      <c r="B72" s="54" t="s">
        <v>94</v>
      </c>
      <c r="C72" s="39" t="s">
        <v>28</v>
      </c>
      <c r="D72" s="53"/>
      <c r="E72" s="53"/>
      <c r="F72" s="53">
        <f t="shared" si="90"/>
        <v>0</v>
      </c>
      <c r="G72" s="57">
        <f t="shared" si="91"/>
        <v>0</v>
      </c>
      <c r="H72" s="57">
        <f t="shared" si="92"/>
        <v>0</v>
      </c>
      <c r="I72" s="57">
        <f t="shared" si="93"/>
        <v>0</v>
      </c>
      <c r="J72" s="57">
        <f t="shared" si="94"/>
        <v>0</v>
      </c>
      <c r="K72" s="57">
        <f t="shared" si="95"/>
        <v>0</v>
      </c>
      <c r="L72" s="57">
        <f t="shared" si="96"/>
        <v>0</v>
      </c>
      <c r="M72" s="57">
        <f t="shared" si="29"/>
        <v>0</v>
      </c>
      <c r="N72" s="57">
        <f t="shared" si="29"/>
        <v>0</v>
      </c>
      <c r="O72" s="57">
        <f t="shared" si="97"/>
        <v>0</v>
      </c>
      <c r="P72" s="57">
        <f t="shared" si="98"/>
        <v>0</v>
      </c>
      <c r="Q72" s="57">
        <f t="shared" si="99"/>
        <v>0</v>
      </c>
      <c r="R72" s="57">
        <f t="shared" si="100"/>
        <v>0</v>
      </c>
      <c r="S72" s="57">
        <f t="shared" si="101"/>
        <v>0</v>
      </c>
      <c r="T72" s="57">
        <f t="shared" si="102"/>
        <v>0</v>
      </c>
      <c r="U72" s="57">
        <f t="shared" si="103"/>
        <v>0</v>
      </c>
      <c r="V72" s="57">
        <f t="shared" si="104"/>
        <v>0</v>
      </c>
      <c r="W72" s="57">
        <f t="shared" si="105"/>
        <v>0</v>
      </c>
      <c r="X72" s="57">
        <f t="shared" si="106"/>
        <v>0</v>
      </c>
      <c r="Y72" s="57">
        <f t="shared" si="107"/>
        <v>0</v>
      </c>
      <c r="Z72" s="57">
        <f t="shared" si="108"/>
        <v>0</v>
      </c>
      <c r="AA72" s="57">
        <f t="shared" si="109"/>
        <v>0</v>
      </c>
      <c r="AB72" s="57">
        <f t="shared" si="110"/>
        <v>0</v>
      </c>
      <c r="AC72" s="57">
        <f t="shared" si="111"/>
        <v>0</v>
      </c>
      <c r="AD72" s="57">
        <f t="shared" si="112"/>
        <v>0</v>
      </c>
      <c r="AE72" s="57">
        <f t="shared" si="113"/>
        <v>0</v>
      </c>
      <c r="AF72" s="57">
        <f t="shared" si="114"/>
        <v>0</v>
      </c>
      <c r="AG72" s="57">
        <f t="shared" si="115"/>
        <v>0</v>
      </c>
      <c r="AH72" s="46">
        <f t="shared" si="116"/>
        <v>0</v>
      </c>
      <c r="AI72" s="46">
        <f t="shared" si="117"/>
        <v>0</v>
      </c>
    </row>
    <row r="73" spans="1:35" s="47" customFormat="1" x14ac:dyDescent="0.35">
      <c r="A73" s="37">
        <v>68</v>
      </c>
      <c r="B73" s="54" t="s">
        <v>95</v>
      </c>
      <c r="C73" s="39" t="s">
        <v>28</v>
      </c>
      <c r="D73" s="53"/>
      <c r="E73" s="53"/>
      <c r="F73" s="53">
        <f t="shared" si="90"/>
        <v>0</v>
      </c>
      <c r="G73" s="57">
        <f t="shared" si="91"/>
        <v>0</v>
      </c>
      <c r="H73" s="57">
        <f t="shared" si="92"/>
        <v>0</v>
      </c>
      <c r="I73" s="57">
        <f t="shared" si="93"/>
        <v>0</v>
      </c>
      <c r="J73" s="57">
        <f t="shared" si="94"/>
        <v>0</v>
      </c>
      <c r="K73" s="57">
        <f t="shared" si="95"/>
        <v>0</v>
      </c>
      <c r="L73" s="57">
        <f t="shared" si="96"/>
        <v>0</v>
      </c>
      <c r="M73" s="57">
        <f t="shared" si="29"/>
        <v>0</v>
      </c>
      <c r="N73" s="57">
        <f t="shared" si="29"/>
        <v>0</v>
      </c>
      <c r="O73" s="57">
        <f t="shared" si="97"/>
        <v>0</v>
      </c>
      <c r="P73" s="57">
        <f t="shared" si="98"/>
        <v>0</v>
      </c>
      <c r="Q73" s="57">
        <f t="shared" si="99"/>
        <v>0</v>
      </c>
      <c r="R73" s="57">
        <f t="shared" si="100"/>
        <v>0</v>
      </c>
      <c r="S73" s="57">
        <f t="shared" si="101"/>
        <v>0</v>
      </c>
      <c r="T73" s="57">
        <f t="shared" si="102"/>
        <v>0</v>
      </c>
      <c r="U73" s="57">
        <f t="shared" si="103"/>
        <v>0</v>
      </c>
      <c r="V73" s="57">
        <f t="shared" si="104"/>
        <v>0</v>
      </c>
      <c r="W73" s="57">
        <f t="shared" si="105"/>
        <v>0</v>
      </c>
      <c r="X73" s="57">
        <f t="shared" si="106"/>
        <v>0</v>
      </c>
      <c r="Y73" s="57">
        <f t="shared" si="107"/>
        <v>0</v>
      </c>
      <c r="Z73" s="57">
        <f t="shared" si="108"/>
        <v>0</v>
      </c>
      <c r="AA73" s="57">
        <f t="shared" si="109"/>
        <v>0</v>
      </c>
      <c r="AB73" s="57">
        <f t="shared" si="110"/>
        <v>0</v>
      </c>
      <c r="AC73" s="57">
        <f t="shared" si="111"/>
        <v>0</v>
      </c>
      <c r="AD73" s="57">
        <f t="shared" si="112"/>
        <v>0</v>
      </c>
      <c r="AE73" s="57">
        <f t="shared" si="113"/>
        <v>0</v>
      </c>
      <c r="AF73" s="57">
        <f t="shared" si="114"/>
        <v>0</v>
      </c>
      <c r="AG73" s="57">
        <f t="shared" si="115"/>
        <v>0</v>
      </c>
      <c r="AH73" s="46">
        <f t="shared" si="116"/>
        <v>0</v>
      </c>
      <c r="AI73" s="46">
        <f t="shared" si="117"/>
        <v>0</v>
      </c>
    </row>
    <row r="74" spans="1:35" s="47" customFormat="1" x14ac:dyDescent="0.35">
      <c r="A74" s="37">
        <v>69</v>
      </c>
      <c r="B74" s="54" t="s">
        <v>96</v>
      </c>
      <c r="C74" s="39" t="s">
        <v>28</v>
      </c>
      <c r="D74" s="53"/>
      <c r="E74" s="53"/>
      <c r="F74" s="53">
        <f t="shared" si="90"/>
        <v>0</v>
      </c>
      <c r="G74" s="57">
        <f t="shared" si="91"/>
        <v>0</v>
      </c>
      <c r="H74" s="57">
        <f t="shared" si="92"/>
        <v>0</v>
      </c>
      <c r="I74" s="57">
        <f t="shared" si="93"/>
        <v>0</v>
      </c>
      <c r="J74" s="57">
        <f t="shared" si="94"/>
        <v>0</v>
      </c>
      <c r="K74" s="57">
        <f t="shared" si="95"/>
        <v>0</v>
      </c>
      <c r="L74" s="57">
        <f t="shared" si="96"/>
        <v>0</v>
      </c>
      <c r="M74" s="57">
        <f t="shared" si="29"/>
        <v>0</v>
      </c>
      <c r="N74" s="57">
        <f t="shared" si="29"/>
        <v>0</v>
      </c>
      <c r="O74" s="57">
        <f t="shared" si="97"/>
        <v>0</v>
      </c>
      <c r="P74" s="57">
        <f t="shared" si="98"/>
        <v>0</v>
      </c>
      <c r="Q74" s="57">
        <f t="shared" si="99"/>
        <v>0</v>
      </c>
      <c r="R74" s="57">
        <f t="shared" si="100"/>
        <v>0</v>
      </c>
      <c r="S74" s="57">
        <f t="shared" si="101"/>
        <v>0</v>
      </c>
      <c r="T74" s="57">
        <f t="shared" si="102"/>
        <v>0</v>
      </c>
      <c r="U74" s="57">
        <f t="shared" si="103"/>
        <v>0</v>
      </c>
      <c r="V74" s="57">
        <f t="shared" si="104"/>
        <v>0</v>
      </c>
      <c r="W74" s="57">
        <f t="shared" si="105"/>
        <v>0</v>
      </c>
      <c r="X74" s="57">
        <f t="shared" si="106"/>
        <v>0</v>
      </c>
      <c r="Y74" s="57">
        <f t="shared" si="107"/>
        <v>0</v>
      </c>
      <c r="Z74" s="57">
        <f t="shared" si="108"/>
        <v>0</v>
      </c>
      <c r="AA74" s="57">
        <f t="shared" si="109"/>
        <v>0</v>
      </c>
      <c r="AB74" s="57">
        <f t="shared" si="110"/>
        <v>0</v>
      </c>
      <c r="AC74" s="57">
        <f t="shared" si="111"/>
        <v>0</v>
      </c>
      <c r="AD74" s="57">
        <f t="shared" si="112"/>
        <v>0</v>
      </c>
      <c r="AE74" s="57">
        <f t="shared" si="113"/>
        <v>0</v>
      </c>
      <c r="AF74" s="57">
        <f t="shared" si="114"/>
        <v>0</v>
      </c>
      <c r="AG74" s="57">
        <f t="shared" si="115"/>
        <v>0</v>
      </c>
      <c r="AH74" s="46">
        <f t="shared" si="116"/>
        <v>0</v>
      </c>
      <c r="AI74" s="46">
        <f t="shared" si="117"/>
        <v>0</v>
      </c>
    </row>
    <row r="75" spans="1:35" s="47" customFormat="1" x14ac:dyDescent="0.35">
      <c r="A75" s="37">
        <v>70</v>
      </c>
      <c r="B75" s="54" t="s">
        <v>97</v>
      </c>
      <c r="C75" s="39" t="s">
        <v>28</v>
      </c>
      <c r="D75" s="53"/>
      <c r="E75" s="53"/>
      <c r="F75" s="53">
        <f t="shared" si="90"/>
        <v>0</v>
      </c>
      <c r="G75" s="57">
        <f t="shared" si="91"/>
        <v>0</v>
      </c>
      <c r="H75" s="57">
        <f t="shared" si="92"/>
        <v>0</v>
      </c>
      <c r="I75" s="57">
        <f t="shared" si="93"/>
        <v>0</v>
      </c>
      <c r="J75" s="57">
        <f t="shared" si="94"/>
        <v>0</v>
      </c>
      <c r="K75" s="57">
        <f t="shared" si="95"/>
        <v>0</v>
      </c>
      <c r="L75" s="57">
        <f t="shared" si="96"/>
        <v>0</v>
      </c>
      <c r="M75" s="57">
        <f t="shared" si="29"/>
        <v>0</v>
      </c>
      <c r="N75" s="57">
        <f t="shared" si="29"/>
        <v>0</v>
      </c>
      <c r="O75" s="57">
        <f t="shared" si="97"/>
        <v>0</v>
      </c>
      <c r="P75" s="57">
        <f t="shared" si="98"/>
        <v>0</v>
      </c>
      <c r="Q75" s="57">
        <f t="shared" si="99"/>
        <v>0</v>
      </c>
      <c r="R75" s="57">
        <f t="shared" si="100"/>
        <v>0</v>
      </c>
      <c r="S75" s="57">
        <f t="shared" si="101"/>
        <v>0</v>
      </c>
      <c r="T75" s="57">
        <f t="shared" si="102"/>
        <v>0</v>
      </c>
      <c r="U75" s="57">
        <f t="shared" si="103"/>
        <v>0</v>
      </c>
      <c r="V75" s="57">
        <f t="shared" si="104"/>
        <v>0</v>
      </c>
      <c r="W75" s="57">
        <f t="shared" si="105"/>
        <v>0</v>
      </c>
      <c r="X75" s="57">
        <f t="shared" si="106"/>
        <v>0</v>
      </c>
      <c r="Y75" s="57">
        <f t="shared" si="107"/>
        <v>0</v>
      </c>
      <c r="Z75" s="57">
        <f t="shared" si="108"/>
        <v>0</v>
      </c>
      <c r="AA75" s="57">
        <f t="shared" si="109"/>
        <v>0</v>
      </c>
      <c r="AB75" s="57">
        <f t="shared" si="110"/>
        <v>0</v>
      </c>
      <c r="AC75" s="57">
        <f t="shared" si="111"/>
        <v>0</v>
      </c>
      <c r="AD75" s="57">
        <f t="shared" si="112"/>
        <v>0</v>
      </c>
      <c r="AE75" s="57">
        <f t="shared" si="113"/>
        <v>0</v>
      </c>
      <c r="AF75" s="57">
        <f t="shared" si="114"/>
        <v>0</v>
      </c>
      <c r="AG75" s="57">
        <f t="shared" si="115"/>
        <v>0</v>
      </c>
      <c r="AH75" s="46">
        <f t="shared" si="116"/>
        <v>0</v>
      </c>
      <c r="AI75" s="46">
        <f t="shared" si="117"/>
        <v>0</v>
      </c>
    </row>
    <row r="76" spans="1:35" s="47" customFormat="1" x14ac:dyDescent="0.35">
      <c r="A76" s="37">
        <v>71</v>
      </c>
      <c r="B76" s="54" t="s">
        <v>98</v>
      </c>
      <c r="C76" s="39" t="s">
        <v>28</v>
      </c>
      <c r="D76" s="53"/>
      <c r="E76" s="53"/>
      <c r="F76" s="53">
        <f t="shared" si="90"/>
        <v>0</v>
      </c>
      <c r="G76" s="57">
        <f t="shared" si="91"/>
        <v>0</v>
      </c>
      <c r="H76" s="57">
        <f t="shared" si="92"/>
        <v>0</v>
      </c>
      <c r="I76" s="57">
        <f t="shared" si="93"/>
        <v>0</v>
      </c>
      <c r="J76" s="57">
        <f t="shared" si="94"/>
        <v>0</v>
      </c>
      <c r="K76" s="57">
        <f t="shared" si="95"/>
        <v>0</v>
      </c>
      <c r="L76" s="57">
        <f t="shared" si="96"/>
        <v>0</v>
      </c>
      <c r="M76" s="57">
        <f t="shared" si="29"/>
        <v>0</v>
      </c>
      <c r="N76" s="57">
        <f t="shared" si="29"/>
        <v>0</v>
      </c>
      <c r="O76" s="57">
        <f t="shared" si="97"/>
        <v>0</v>
      </c>
      <c r="P76" s="57">
        <f t="shared" si="98"/>
        <v>0</v>
      </c>
      <c r="Q76" s="57">
        <f t="shared" si="99"/>
        <v>0</v>
      </c>
      <c r="R76" s="57">
        <f t="shared" si="100"/>
        <v>0</v>
      </c>
      <c r="S76" s="57">
        <f t="shared" si="101"/>
        <v>0</v>
      </c>
      <c r="T76" s="57">
        <f t="shared" si="102"/>
        <v>0</v>
      </c>
      <c r="U76" s="57">
        <f t="shared" si="103"/>
        <v>0</v>
      </c>
      <c r="V76" s="57">
        <f t="shared" si="104"/>
        <v>0</v>
      </c>
      <c r="W76" s="57">
        <f t="shared" si="105"/>
        <v>0</v>
      </c>
      <c r="X76" s="57">
        <f t="shared" si="106"/>
        <v>0</v>
      </c>
      <c r="Y76" s="57">
        <f t="shared" si="107"/>
        <v>0</v>
      </c>
      <c r="Z76" s="57">
        <f t="shared" si="108"/>
        <v>0</v>
      </c>
      <c r="AA76" s="57">
        <f t="shared" si="109"/>
        <v>0</v>
      </c>
      <c r="AB76" s="57">
        <f t="shared" si="110"/>
        <v>0</v>
      </c>
      <c r="AC76" s="57">
        <f t="shared" si="111"/>
        <v>0</v>
      </c>
      <c r="AD76" s="57">
        <f t="shared" si="112"/>
        <v>0</v>
      </c>
      <c r="AE76" s="57">
        <f t="shared" si="113"/>
        <v>0</v>
      </c>
      <c r="AF76" s="57">
        <f t="shared" si="114"/>
        <v>0</v>
      </c>
      <c r="AG76" s="57">
        <f t="shared" si="115"/>
        <v>0</v>
      </c>
      <c r="AH76" s="46">
        <f t="shared" si="116"/>
        <v>0</v>
      </c>
      <c r="AI76" s="46">
        <f t="shared" si="117"/>
        <v>0</v>
      </c>
    </row>
    <row r="77" spans="1:35" s="47" customFormat="1" x14ac:dyDescent="0.35">
      <c r="A77" s="37">
        <v>72</v>
      </c>
      <c r="B77" s="54" t="s">
        <v>99</v>
      </c>
      <c r="C77" s="39" t="s">
        <v>28</v>
      </c>
      <c r="D77" s="53"/>
      <c r="E77" s="53"/>
      <c r="F77" s="53">
        <f t="shared" si="90"/>
        <v>0</v>
      </c>
      <c r="G77" s="57">
        <f t="shared" si="91"/>
        <v>0</v>
      </c>
      <c r="H77" s="57">
        <f t="shared" si="92"/>
        <v>0</v>
      </c>
      <c r="I77" s="57">
        <f t="shared" si="93"/>
        <v>0</v>
      </c>
      <c r="J77" s="57">
        <f t="shared" si="94"/>
        <v>0</v>
      </c>
      <c r="K77" s="57">
        <f t="shared" si="95"/>
        <v>0</v>
      </c>
      <c r="L77" s="57">
        <f t="shared" si="96"/>
        <v>0</v>
      </c>
      <c r="M77" s="57">
        <f t="shared" si="29"/>
        <v>0</v>
      </c>
      <c r="N77" s="57">
        <f t="shared" si="29"/>
        <v>0</v>
      </c>
      <c r="O77" s="57">
        <f t="shared" si="97"/>
        <v>0</v>
      </c>
      <c r="P77" s="57">
        <f t="shared" si="98"/>
        <v>0</v>
      </c>
      <c r="Q77" s="57">
        <f t="shared" si="99"/>
        <v>0</v>
      </c>
      <c r="R77" s="57">
        <f t="shared" si="100"/>
        <v>0</v>
      </c>
      <c r="S77" s="57">
        <f t="shared" si="101"/>
        <v>0</v>
      </c>
      <c r="T77" s="57">
        <f t="shared" si="102"/>
        <v>0</v>
      </c>
      <c r="U77" s="57">
        <f t="shared" si="103"/>
        <v>0</v>
      </c>
      <c r="V77" s="57">
        <f t="shared" si="104"/>
        <v>0</v>
      </c>
      <c r="W77" s="57">
        <f t="shared" si="105"/>
        <v>0</v>
      </c>
      <c r="X77" s="57">
        <f t="shared" si="106"/>
        <v>0</v>
      </c>
      <c r="Y77" s="57">
        <f t="shared" si="107"/>
        <v>0</v>
      </c>
      <c r="Z77" s="57">
        <f t="shared" si="108"/>
        <v>0</v>
      </c>
      <c r="AA77" s="57">
        <f t="shared" si="109"/>
        <v>0</v>
      </c>
      <c r="AB77" s="57">
        <f t="shared" si="110"/>
        <v>0</v>
      </c>
      <c r="AC77" s="57">
        <f t="shared" si="111"/>
        <v>0</v>
      </c>
      <c r="AD77" s="57">
        <f t="shared" si="112"/>
        <v>0</v>
      </c>
      <c r="AE77" s="57">
        <f t="shared" si="113"/>
        <v>0</v>
      </c>
      <c r="AF77" s="57">
        <f t="shared" si="114"/>
        <v>0</v>
      </c>
      <c r="AG77" s="57">
        <f t="shared" si="115"/>
        <v>0</v>
      </c>
      <c r="AH77" s="46">
        <f t="shared" si="116"/>
        <v>0</v>
      </c>
      <c r="AI77" s="46">
        <f t="shared" si="117"/>
        <v>0</v>
      </c>
    </row>
    <row r="78" spans="1:35" s="47" customFormat="1" x14ac:dyDescent="0.35">
      <c r="A78" s="37">
        <v>73</v>
      </c>
      <c r="B78" s="54" t="s">
        <v>100</v>
      </c>
      <c r="C78" s="39" t="s">
        <v>28</v>
      </c>
      <c r="D78" s="53"/>
      <c r="E78" s="53"/>
      <c r="F78" s="53">
        <f t="shared" si="90"/>
        <v>0</v>
      </c>
      <c r="G78" s="57">
        <f t="shared" si="91"/>
        <v>0</v>
      </c>
      <c r="H78" s="57">
        <f t="shared" si="92"/>
        <v>0</v>
      </c>
      <c r="I78" s="57">
        <f t="shared" si="93"/>
        <v>0</v>
      </c>
      <c r="J78" s="57">
        <f t="shared" si="94"/>
        <v>0</v>
      </c>
      <c r="K78" s="57">
        <f t="shared" si="95"/>
        <v>0</v>
      </c>
      <c r="L78" s="57">
        <f t="shared" si="96"/>
        <v>0</v>
      </c>
      <c r="M78" s="57">
        <f t="shared" si="29"/>
        <v>0</v>
      </c>
      <c r="N78" s="57">
        <f t="shared" si="29"/>
        <v>0</v>
      </c>
      <c r="O78" s="57">
        <f t="shared" si="97"/>
        <v>0</v>
      </c>
      <c r="P78" s="57">
        <f t="shared" si="98"/>
        <v>0</v>
      </c>
      <c r="Q78" s="57">
        <f t="shared" si="99"/>
        <v>0</v>
      </c>
      <c r="R78" s="57">
        <f t="shared" si="100"/>
        <v>0</v>
      </c>
      <c r="S78" s="57">
        <f t="shared" si="101"/>
        <v>0</v>
      </c>
      <c r="T78" s="57">
        <f t="shared" si="102"/>
        <v>0</v>
      </c>
      <c r="U78" s="57">
        <f t="shared" si="103"/>
        <v>0</v>
      </c>
      <c r="V78" s="57">
        <f t="shared" si="104"/>
        <v>0</v>
      </c>
      <c r="W78" s="57">
        <f t="shared" si="105"/>
        <v>0</v>
      </c>
      <c r="X78" s="57">
        <f t="shared" si="106"/>
        <v>0</v>
      </c>
      <c r="Y78" s="57">
        <f t="shared" si="107"/>
        <v>0</v>
      </c>
      <c r="Z78" s="57">
        <f t="shared" si="108"/>
        <v>0</v>
      </c>
      <c r="AA78" s="57">
        <f t="shared" si="109"/>
        <v>0</v>
      </c>
      <c r="AB78" s="57">
        <f t="shared" si="110"/>
        <v>0</v>
      </c>
      <c r="AC78" s="57">
        <f t="shared" si="111"/>
        <v>0</v>
      </c>
      <c r="AD78" s="57">
        <f t="shared" si="112"/>
        <v>0</v>
      </c>
      <c r="AE78" s="57">
        <f t="shared" si="113"/>
        <v>0</v>
      </c>
      <c r="AF78" s="57">
        <f t="shared" si="114"/>
        <v>0</v>
      </c>
      <c r="AG78" s="57">
        <f t="shared" si="115"/>
        <v>0</v>
      </c>
      <c r="AH78" s="46">
        <f t="shared" si="116"/>
        <v>0</v>
      </c>
      <c r="AI78" s="46">
        <f t="shared" si="117"/>
        <v>0</v>
      </c>
    </row>
    <row r="79" spans="1:35" s="47" customFormat="1" x14ac:dyDescent="0.35">
      <c r="A79" s="37">
        <v>74</v>
      </c>
      <c r="B79" s="54" t="s">
        <v>101</v>
      </c>
      <c r="C79" s="39" t="s">
        <v>28</v>
      </c>
      <c r="D79" s="53"/>
      <c r="E79" s="53">
        <f>2610690+30000</f>
        <v>2640690</v>
      </c>
      <c r="F79" s="53">
        <f t="shared" si="90"/>
        <v>2640690</v>
      </c>
      <c r="G79" s="57">
        <f t="shared" si="91"/>
        <v>401732.87790697673</v>
      </c>
      <c r="H79" s="57">
        <f t="shared" si="92"/>
        <v>279336.55523255817</v>
      </c>
      <c r="I79" s="57">
        <f t="shared" si="93"/>
        <v>0</v>
      </c>
      <c r="J79" s="57">
        <f t="shared" si="94"/>
        <v>281042.42732558138</v>
      </c>
      <c r="K79" s="57">
        <f t="shared" si="95"/>
        <v>962111.86046511633</v>
      </c>
      <c r="L79" s="57">
        <f t="shared" si="96"/>
        <v>382968.28488372092</v>
      </c>
      <c r="M79" s="57">
        <f t="shared" si="29"/>
        <v>0</v>
      </c>
      <c r="N79" s="57">
        <f t="shared" si="29"/>
        <v>0</v>
      </c>
      <c r="O79" s="57">
        <f t="shared" si="97"/>
        <v>67595.181686046519</v>
      </c>
      <c r="P79" s="57">
        <f t="shared" si="98"/>
        <v>450563.46656976745</v>
      </c>
      <c r="Q79" s="57">
        <f t="shared" si="99"/>
        <v>277204.21511627908</v>
      </c>
      <c r="R79" s="57">
        <f t="shared" si="100"/>
        <v>9382.2965116279065</v>
      </c>
      <c r="S79" s="57">
        <f t="shared" si="101"/>
        <v>115359.60029069768</v>
      </c>
      <c r="T79" s="57">
        <f t="shared" si="102"/>
        <v>3411.7441860465115</v>
      </c>
      <c r="U79" s="57">
        <f t="shared" si="103"/>
        <v>7463.1904069767443</v>
      </c>
      <c r="V79" s="57">
        <f t="shared" si="104"/>
        <v>135616.83139534883</v>
      </c>
      <c r="W79" s="57">
        <f t="shared" si="105"/>
        <v>346505.26889534883</v>
      </c>
      <c r="X79" s="57">
        <f t="shared" si="106"/>
        <v>93183.263081395344</v>
      </c>
      <c r="Y79" s="57">
        <f t="shared" si="107"/>
        <v>165043.125</v>
      </c>
      <c r="Z79" s="57">
        <f t="shared" si="108"/>
        <v>25801.315406976744</v>
      </c>
      <c r="AA79" s="57">
        <f t="shared" si="109"/>
        <v>60345.225290697672</v>
      </c>
      <c r="AB79" s="57">
        <f t="shared" si="110"/>
        <v>7676.4244186046508</v>
      </c>
      <c r="AC79" s="57">
        <f t="shared" si="111"/>
        <v>0</v>
      </c>
      <c r="AD79" s="57">
        <f t="shared" si="112"/>
        <v>16419.018895348836</v>
      </c>
      <c r="AE79" s="57">
        <f t="shared" si="113"/>
        <v>84440.66860465116</v>
      </c>
      <c r="AF79" s="57">
        <f t="shared" si="114"/>
        <v>11941.10465116279</v>
      </c>
      <c r="AG79" s="57">
        <f t="shared" si="115"/>
        <v>4264.6802325581393</v>
      </c>
      <c r="AH79" s="46">
        <f t="shared" si="116"/>
        <v>2556675.7994186045</v>
      </c>
      <c r="AI79" s="46">
        <f t="shared" si="117"/>
        <v>84014.200581395533</v>
      </c>
    </row>
    <row r="80" spans="1:35" s="47" customFormat="1" x14ac:dyDescent="0.35">
      <c r="A80" s="37">
        <v>75</v>
      </c>
      <c r="B80" s="54" t="s">
        <v>102</v>
      </c>
      <c r="C80" s="39" t="s">
        <v>28</v>
      </c>
      <c r="D80" s="53"/>
      <c r="E80" s="53"/>
      <c r="F80" s="53">
        <f t="shared" si="90"/>
        <v>0</v>
      </c>
      <c r="G80" s="57">
        <f t="shared" si="91"/>
        <v>0</v>
      </c>
      <c r="H80" s="57">
        <f t="shared" si="92"/>
        <v>0</v>
      </c>
      <c r="I80" s="57">
        <f t="shared" si="93"/>
        <v>0</v>
      </c>
      <c r="J80" s="57">
        <f t="shared" si="94"/>
        <v>0</v>
      </c>
      <c r="K80" s="57">
        <f t="shared" si="95"/>
        <v>0</v>
      </c>
      <c r="L80" s="57">
        <f t="shared" si="96"/>
        <v>0</v>
      </c>
      <c r="M80" s="57">
        <f t="shared" si="29"/>
        <v>0</v>
      </c>
      <c r="N80" s="57">
        <f t="shared" si="29"/>
        <v>0</v>
      </c>
      <c r="O80" s="57">
        <f t="shared" si="97"/>
        <v>0</v>
      </c>
      <c r="P80" s="57">
        <f t="shared" si="98"/>
        <v>0</v>
      </c>
      <c r="Q80" s="57">
        <f t="shared" si="99"/>
        <v>0</v>
      </c>
      <c r="R80" s="57">
        <f t="shared" si="100"/>
        <v>0</v>
      </c>
      <c r="S80" s="57">
        <f t="shared" si="101"/>
        <v>0</v>
      </c>
      <c r="T80" s="57">
        <f t="shared" si="102"/>
        <v>0</v>
      </c>
      <c r="U80" s="57">
        <f t="shared" si="103"/>
        <v>0</v>
      </c>
      <c r="V80" s="57">
        <f t="shared" si="104"/>
        <v>0</v>
      </c>
      <c r="W80" s="57">
        <f t="shared" si="105"/>
        <v>0</v>
      </c>
      <c r="X80" s="57">
        <f t="shared" si="106"/>
        <v>0</v>
      </c>
      <c r="Y80" s="57">
        <f t="shared" si="107"/>
        <v>0</v>
      </c>
      <c r="Z80" s="57">
        <f t="shared" si="108"/>
        <v>0</v>
      </c>
      <c r="AA80" s="57">
        <f t="shared" si="109"/>
        <v>0</v>
      </c>
      <c r="AB80" s="57">
        <f t="shared" si="110"/>
        <v>0</v>
      </c>
      <c r="AC80" s="57">
        <f t="shared" si="111"/>
        <v>0</v>
      </c>
      <c r="AD80" s="57">
        <f t="shared" si="112"/>
        <v>0</v>
      </c>
      <c r="AE80" s="57">
        <f t="shared" si="113"/>
        <v>0</v>
      </c>
      <c r="AF80" s="57">
        <f t="shared" si="114"/>
        <v>0</v>
      </c>
      <c r="AG80" s="57">
        <f t="shared" si="115"/>
        <v>0</v>
      </c>
      <c r="AH80" s="46">
        <f t="shared" si="116"/>
        <v>0</v>
      </c>
      <c r="AI80" s="46">
        <f t="shared" si="117"/>
        <v>0</v>
      </c>
    </row>
    <row r="81" spans="1:35" x14ac:dyDescent="0.35">
      <c r="A81" s="59"/>
      <c r="B81" s="54"/>
      <c r="C81" s="54"/>
      <c r="D81" s="53"/>
      <c r="E81" s="53"/>
      <c r="F81" s="53">
        <f t="shared" si="90"/>
        <v>0</v>
      </c>
      <c r="G81" s="60">
        <f t="shared" si="91"/>
        <v>0</v>
      </c>
      <c r="H81" s="60">
        <f t="shared" si="92"/>
        <v>0</v>
      </c>
      <c r="I81" s="60">
        <f t="shared" si="93"/>
        <v>0</v>
      </c>
      <c r="J81" s="60">
        <f t="shared" si="94"/>
        <v>0</v>
      </c>
      <c r="K81" s="60">
        <f t="shared" si="95"/>
        <v>0</v>
      </c>
      <c r="L81" s="60">
        <f t="shared" si="96"/>
        <v>0</v>
      </c>
      <c r="M81" s="60">
        <f t="shared" si="29"/>
        <v>0</v>
      </c>
      <c r="N81" s="60">
        <f t="shared" si="29"/>
        <v>0</v>
      </c>
      <c r="O81" s="60">
        <f t="shared" si="97"/>
        <v>0</v>
      </c>
      <c r="P81" s="60">
        <f t="shared" si="98"/>
        <v>0</v>
      </c>
      <c r="Q81" s="60">
        <f t="shared" si="99"/>
        <v>0</v>
      </c>
      <c r="R81" s="60">
        <f t="shared" si="100"/>
        <v>0</v>
      </c>
      <c r="S81" s="60">
        <f t="shared" si="101"/>
        <v>0</v>
      </c>
      <c r="T81" s="60">
        <f t="shared" si="102"/>
        <v>0</v>
      </c>
      <c r="U81" s="60">
        <f t="shared" si="103"/>
        <v>0</v>
      </c>
      <c r="V81" s="60">
        <f t="shared" si="104"/>
        <v>0</v>
      </c>
      <c r="W81" s="60">
        <f t="shared" si="105"/>
        <v>0</v>
      </c>
      <c r="X81" s="60">
        <f t="shared" si="106"/>
        <v>0</v>
      </c>
      <c r="Y81" s="60">
        <f t="shared" si="107"/>
        <v>0</v>
      </c>
      <c r="Z81" s="60">
        <f t="shared" si="108"/>
        <v>0</v>
      </c>
      <c r="AA81" s="60">
        <f t="shared" si="109"/>
        <v>0</v>
      </c>
      <c r="AB81" s="60">
        <f t="shared" si="110"/>
        <v>0</v>
      </c>
      <c r="AC81" s="60">
        <f t="shared" si="111"/>
        <v>0</v>
      </c>
      <c r="AD81" s="60">
        <f t="shared" si="112"/>
        <v>0</v>
      </c>
      <c r="AE81" s="60">
        <f t="shared" si="113"/>
        <v>0</v>
      </c>
      <c r="AF81" s="60">
        <f t="shared" si="114"/>
        <v>0</v>
      </c>
      <c r="AG81" s="60">
        <f t="shared" si="115"/>
        <v>0</v>
      </c>
      <c r="AH81" s="9">
        <f t="shared" si="116"/>
        <v>0</v>
      </c>
      <c r="AI81" s="9">
        <f t="shared" si="117"/>
        <v>0</v>
      </c>
    </row>
    <row r="82" spans="1:35" s="20" customFormat="1" ht="21.75" thickBot="1" x14ac:dyDescent="0.4">
      <c r="A82" s="61" t="s">
        <v>103</v>
      </c>
      <c r="B82" s="62"/>
      <c r="C82" s="63"/>
      <c r="D82" s="64">
        <f t="shared" ref="D82:AG82" si="118">SUM(D6:D81)</f>
        <v>476166073.3900001</v>
      </c>
      <c r="E82" s="64">
        <f t="shared" si="118"/>
        <v>185649397.29999998</v>
      </c>
      <c r="F82" s="64">
        <f t="shared" si="118"/>
        <v>661815470.69000006</v>
      </c>
      <c r="G82" s="64">
        <f t="shared" si="118"/>
        <v>71019129.812783882</v>
      </c>
      <c r="H82" s="64">
        <f t="shared" si="118"/>
        <v>47663984.38673678</v>
      </c>
      <c r="I82" s="64">
        <f t="shared" si="118"/>
        <v>0</v>
      </c>
      <c r="J82" s="64">
        <f t="shared" si="118"/>
        <v>51813753.249374583</v>
      </c>
      <c r="K82" s="65">
        <f t="shared" si="118"/>
        <v>170496867.44889528</v>
      </c>
      <c r="L82" s="64">
        <f t="shared" si="118"/>
        <v>74916706.104201779</v>
      </c>
      <c r="M82" s="64">
        <f t="shared" si="118"/>
        <v>0</v>
      </c>
      <c r="N82" s="64">
        <f t="shared" si="118"/>
        <v>0</v>
      </c>
      <c r="O82" s="64">
        <f t="shared" si="118"/>
        <v>12473690.68818794</v>
      </c>
      <c r="P82" s="65">
        <f t="shared" si="118"/>
        <v>87390396.792389736</v>
      </c>
      <c r="Q82" s="65">
        <f t="shared" si="118"/>
        <v>56873839.419600308</v>
      </c>
      <c r="R82" s="64">
        <f t="shared" si="118"/>
        <v>1581469.1614631789</v>
      </c>
      <c r="S82" s="64">
        <f t="shared" si="118"/>
        <v>20495183.497701086</v>
      </c>
      <c r="T82" s="64">
        <f t="shared" si="118"/>
        <v>705188.06630655576</v>
      </c>
      <c r="U82" s="64">
        <f t="shared" si="118"/>
        <v>1257986.832982074</v>
      </c>
      <c r="V82" s="65">
        <f t="shared" si="118"/>
        <v>24039827.558452908</v>
      </c>
      <c r="W82" s="65">
        <f t="shared" si="118"/>
        <v>59214558.587849118</v>
      </c>
      <c r="X82" s="65">
        <f t="shared" si="118"/>
        <v>21990298.308311053</v>
      </c>
      <c r="Y82" s="65">
        <f t="shared" si="118"/>
        <v>36275511.950297236</v>
      </c>
      <c r="Z82" s="65">
        <f t="shared" si="118"/>
        <v>6442642.051001708</v>
      </c>
      <c r="AA82" s="64">
        <f t="shared" si="118"/>
        <v>12359911.077162439</v>
      </c>
      <c r="AB82" s="64">
        <f t="shared" si="118"/>
        <v>1293929.3139244183</v>
      </c>
      <c r="AC82" s="64">
        <f t="shared" si="118"/>
        <v>0</v>
      </c>
      <c r="AD82" s="64">
        <f t="shared" si="118"/>
        <v>2767571.0325605622</v>
      </c>
      <c r="AE82" s="65">
        <f t="shared" si="118"/>
        <v>16421411.423647419</v>
      </c>
      <c r="AF82" s="65">
        <f t="shared" si="118"/>
        <v>4200967.9032501327</v>
      </c>
      <c r="AG82" s="65">
        <f t="shared" si="118"/>
        <v>2812451.475824865</v>
      </c>
      <c r="AH82" s="64">
        <f>SUM(AH6:AH81)</f>
        <v>486158772.9195196</v>
      </c>
      <c r="AI82" s="64">
        <f>SUM(AI6:AI81)</f>
        <v>175656697.7704803</v>
      </c>
    </row>
    <row r="83" spans="1:35" s="20" customFormat="1" ht="21.75" thickTop="1" x14ac:dyDescent="0.35">
      <c r="A83" s="19"/>
      <c r="B83" s="19"/>
      <c r="C83" s="19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</row>
    <row r="84" spans="1:35" s="69" customFormat="1" ht="23.25" x14ac:dyDescent="0.35">
      <c r="A84" s="67" t="s">
        <v>104</v>
      </c>
      <c r="B84" s="67"/>
      <c r="C84" s="67"/>
      <c r="D84" s="68"/>
      <c r="E84" s="68"/>
      <c r="F84" s="68"/>
      <c r="AH84" s="70"/>
      <c r="AI84" s="70"/>
    </row>
    <row r="85" spans="1:35" s="69" customFormat="1" ht="23.25" x14ac:dyDescent="0.35">
      <c r="A85" s="71">
        <v>1</v>
      </c>
      <c r="B85" s="67" t="s">
        <v>105</v>
      </c>
      <c r="C85" s="67" t="s">
        <v>106</v>
      </c>
      <c r="D85" s="68"/>
      <c r="E85" s="68"/>
      <c r="F85" s="68"/>
      <c r="AH85" s="70"/>
      <c r="AI85" s="70"/>
    </row>
    <row r="86" spans="1:35" s="69" customFormat="1" ht="23.25" x14ac:dyDescent="0.35">
      <c r="A86" s="71">
        <v>2</v>
      </c>
      <c r="B86" s="67" t="s">
        <v>107</v>
      </c>
      <c r="C86" s="67" t="s">
        <v>108</v>
      </c>
      <c r="D86" s="68"/>
      <c r="E86" s="68"/>
      <c r="F86" s="68"/>
      <c r="AH86" s="70"/>
      <c r="AI86" s="70"/>
    </row>
    <row r="144" spans="1:35" s="74" customFormat="1" x14ac:dyDescent="0.35">
      <c r="A144" s="72"/>
      <c r="B144" s="73"/>
      <c r="C144" s="73"/>
      <c r="D144" s="74">
        <f>SUM(D91:D143)</f>
        <v>0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9"/>
      <c r="AI144" s="9"/>
    </row>
  </sheetData>
  <mergeCells count="22">
    <mergeCell ref="Y4:Y5"/>
    <mergeCell ref="Z4:Z5"/>
    <mergeCell ref="AA4:AE4"/>
    <mergeCell ref="AF4:AF5"/>
    <mergeCell ref="AG4:AG5"/>
    <mergeCell ref="A82:B82"/>
    <mergeCell ref="G4:K4"/>
    <mergeCell ref="L4:P4"/>
    <mergeCell ref="Q4:Q5"/>
    <mergeCell ref="R4:V4"/>
    <mergeCell ref="W4:W5"/>
    <mergeCell ref="X4:X5"/>
    <mergeCell ref="A1:F2"/>
    <mergeCell ref="G1:AF2"/>
    <mergeCell ref="A3:A5"/>
    <mergeCell ref="B3:B5"/>
    <mergeCell ref="C3:C5"/>
    <mergeCell ref="D3:F3"/>
    <mergeCell ref="G3:AF3"/>
    <mergeCell ref="D4:D5"/>
    <mergeCell ref="E4:E5"/>
    <mergeCell ref="F4:F5"/>
  </mergeCells>
  <pageMargins left="0.39370078740157483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ปันส่วนกลาง 62</vt:lpstr>
      <vt:lpstr>'ปันส่วนกลาง 62'!Print_Titles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Suthisa2</dc:creator>
  <cp:lastModifiedBy>Suthisa2</cp:lastModifiedBy>
  <dcterms:created xsi:type="dcterms:W3CDTF">2020-05-15T08:00:46Z</dcterms:created>
  <dcterms:modified xsi:type="dcterms:W3CDTF">2020-05-15T08:01:39Z</dcterms:modified>
</cp:coreProperties>
</file>