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njana.N\งานนา\ต้นุทน\ต้นทุนต่อหลักสูตร\2562\ต้นทุนต่อหลักสูตร 62\ข้อมูลขึ้น web\ครั้งที่ 1 ณ (12 พ.ค.63)\เพิ่ม\"/>
    </mc:Choice>
  </mc:AlternateContent>
  <xr:revisionPtr revIDLastSave="0" documentId="13_ncr:1_{81A8A68E-9A5E-4273-BACB-9EF2697BECE9}" xr6:coauthVersionLast="36" xr6:coauthVersionMax="36" xr10:uidLastSave="{00000000-0000-0000-0000-000000000000}"/>
  <bookViews>
    <workbookView xWindow="0" yWindow="0" windowWidth="20490" windowHeight="7545" xr2:uid="{95B4A7BA-032A-4ABE-9A61-8B285719942F}"/>
  </bookViews>
  <sheets>
    <sheet name="ทะเบียนรวม" sheetId="1" r:id="rId1"/>
  </sheets>
  <externalReferences>
    <externalReference r:id="rId2"/>
  </externalReferences>
  <definedNames>
    <definedName name="_xlnm._FilterDatabase" localSheetId="0" hidden="1">ทะเบียนรวม!$A$4:$S$105</definedName>
    <definedName name="_xlnm.Print_Titles" localSheetId="0">ทะเบียนรวม!$1:$4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1" i="1" l="1"/>
  <c r="E130" i="1"/>
  <c r="E129" i="1"/>
  <c r="R130" i="1"/>
  <c r="R129" i="1"/>
  <c r="R131" i="1" s="1"/>
  <c r="O130" i="1"/>
  <c r="O129" i="1"/>
  <c r="O131" i="1" s="1"/>
  <c r="L130" i="1"/>
  <c r="L129" i="1"/>
  <c r="L131" i="1" s="1"/>
  <c r="I130" i="1"/>
  <c r="I129" i="1"/>
  <c r="I131" i="1" s="1"/>
  <c r="F130" i="1"/>
  <c r="F129" i="1"/>
  <c r="F131" i="1" s="1"/>
  <c r="C131" i="1"/>
  <c r="C130" i="1"/>
  <c r="C129" i="1"/>
  <c r="H124" i="1" l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S94" i="1"/>
  <c r="S95" i="1" s="1"/>
  <c r="R94" i="1"/>
  <c r="R95" i="1" s="1"/>
  <c r="Q94" i="1"/>
  <c r="Q95" i="1" s="1"/>
  <c r="P94" i="1"/>
  <c r="P95" i="1" s="1"/>
  <c r="O94" i="1"/>
  <c r="O95" i="1" s="1"/>
  <c r="N94" i="1"/>
  <c r="N95" i="1" s="1"/>
  <c r="M94" i="1"/>
  <c r="M95" i="1" s="1"/>
  <c r="L94" i="1"/>
  <c r="L95" i="1" s="1"/>
  <c r="K94" i="1"/>
  <c r="K95" i="1" s="1"/>
  <c r="J94" i="1"/>
  <c r="J95" i="1" s="1"/>
  <c r="I94" i="1"/>
  <c r="I95" i="1" s="1"/>
  <c r="H94" i="1"/>
  <c r="H95" i="1" s="1"/>
  <c r="G94" i="1"/>
  <c r="G95" i="1" s="1"/>
  <c r="F94" i="1"/>
  <c r="F95" i="1" s="1"/>
  <c r="E94" i="1"/>
  <c r="E95" i="1" s="1"/>
  <c r="D94" i="1"/>
  <c r="D95" i="1" s="1"/>
  <c r="C94" i="1"/>
  <c r="C95" i="1" s="1"/>
  <c r="B94" i="1"/>
  <c r="B95" i="1" s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S76" i="1"/>
  <c r="S77" i="1" s="1"/>
  <c r="R76" i="1"/>
  <c r="R77" i="1" s="1"/>
  <c r="Q76" i="1"/>
  <c r="Q77" i="1" s="1"/>
  <c r="P76" i="1"/>
  <c r="P77" i="1" s="1"/>
  <c r="O76" i="1"/>
  <c r="O77" i="1" s="1"/>
  <c r="N76" i="1"/>
  <c r="N77" i="1" s="1"/>
  <c r="M76" i="1"/>
  <c r="M77" i="1" s="1"/>
  <c r="L76" i="1"/>
  <c r="L77" i="1" s="1"/>
  <c r="K76" i="1"/>
  <c r="K77" i="1" s="1"/>
  <c r="J76" i="1"/>
  <c r="J77" i="1" s="1"/>
  <c r="I76" i="1"/>
  <c r="I77" i="1" s="1"/>
  <c r="H76" i="1"/>
  <c r="H77" i="1" s="1"/>
  <c r="G76" i="1"/>
  <c r="G77" i="1" s="1"/>
  <c r="F76" i="1"/>
  <c r="F77" i="1" s="1"/>
  <c r="D116" i="1" s="1"/>
  <c r="E76" i="1"/>
  <c r="E77" i="1" s="1"/>
  <c r="D115" i="1" s="1"/>
  <c r="D76" i="1"/>
  <c r="C76" i="1"/>
  <c r="B76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19" i="1"/>
  <c r="S18" i="1"/>
  <c r="R18" i="1"/>
  <c r="Q18" i="1"/>
  <c r="P18" i="1"/>
  <c r="O18" i="1"/>
  <c r="N18" i="1"/>
  <c r="M18" i="1"/>
  <c r="L18" i="1"/>
  <c r="K18" i="1"/>
  <c r="J18" i="1"/>
  <c r="I18" i="1"/>
  <c r="H18" i="1"/>
  <c r="E18" i="1"/>
  <c r="D111" i="1" s="1"/>
  <c r="G7" i="1"/>
  <c r="G18" i="1" s="1"/>
  <c r="F7" i="1"/>
  <c r="F18" i="1" s="1"/>
  <c r="E7" i="1"/>
  <c r="D7" i="1"/>
  <c r="D18" i="1" s="1"/>
  <c r="C7" i="1"/>
  <c r="C18" i="1" s="1"/>
  <c r="B7" i="1"/>
  <c r="B18" i="1" s="1"/>
  <c r="D77" i="1" l="1"/>
  <c r="B117" i="1" s="1"/>
  <c r="C77" i="1"/>
  <c r="B116" i="1" s="1"/>
  <c r="F116" i="1" s="1"/>
  <c r="B77" i="1"/>
  <c r="B115" i="1" s="1"/>
  <c r="F115" i="1" s="1"/>
  <c r="J115" i="1" s="1"/>
  <c r="D112" i="1"/>
  <c r="Q97" i="1"/>
  <c r="B121" i="1"/>
  <c r="D96" i="1"/>
  <c r="J96" i="1"/>
  <c r="P96" i="1"/>
  <c r="D113" i="1"/>
  <c r="D119" i="1"/>
  <c r="E96" i="1"/>
  <c r="K96" i="1"/>
  <c r="K97" i="1" s="1"/>
  <c r="Q96" i="1"/>
  <c r="B111" i="1"/>
  <c r="F111" i="1" s="1"/>
  <c r="J111" i="1" s="1"/>
  <c r="B97" i="1"/>
  <c r="F96" i="1"/>
  <c r="D120" i="1"/>
  <c r="L96" i="1"/>
  <c r="L97" i="1" s="1"/>
  <c r="R96" i="1"/>
  <c r="R97" i="1" s="1"/>
  <c r="B112" i="1"/>
  <c r="F112" i="1" s="1"/>
  <c r="J112" i="1" s="1"/>
  <c r="H97" i="1"/>
  <c r="D117" i="1"/>
  <c r="F117" i="1" s="1"/>
  <c r="D121" i="1"/>
  <c r="G96" i="1"/>
  <c r="M96" i="1"/>
  <c r="M97" i="1" s="1"/>
  <c r="S96" i="1"/>
  <c r="S97" i="1" s="1"/>
  <c r="B113" i="1"/>
  <c r="F113" i="1" s="1"/>
  <c r="J113" i="1" s="1"/>
  <c r="D97" i="1"/>
  <c r="I97" i="1"/>
  <c r="B96" i="1"/>
  <c r="B119" i="1"/>
  <c r="F119" i="1" s="1"/>
  <c r="J119" i="1" s="1"/>
  <c r="H96" i="1"/>
  <c r="N96" i="1"/>
  <c r="N97" i="1" s="1"/>
  <c r="J97" i="1"/>
  <c r="P97" i="1"/>
  <c r="B120" i="1"/>
  <c r="C96" i="1"/>
  <c r="C97" i="1" s="1"/>
  <c r="I96" i="1"/>
  <c r="O96" i="1"/>
  <c r="O97" i="1" s="1"/>
  <c r="O103" i="1" l="1"/>
  <c r="O101" i="1"/>
  <c r="O102" i="1" s="1"/>
  <c r="K101" i="1"/>
  <c r="K102" i="1" s="1"/>
  <c r="K103" i="1" s="1"/>
  <c r="N103" i="1"/>
  <c r="N101" i="1"/>
  <c r="N102" i="1" s="1"/>
  <c r="S103" i="1"/>
  <c r="S101" i="1"/>
  <c r="S102" i="1" s="1"/>
  <c r="M101" i="1"/>
  <c r="M102" i="1" s="1"/>
  <c r="M103" i="1" s="1"/>
  <c r="I103" i="1"/>
  <c r="I101" i="1"/>
  <c r="I102" i="1" s="1"/>
  <c r="H103" i="1"/>
  <c r="H101" i="1"/>
  <c r="H102" i="1" s="1"/>
  <c r="R101" i="1"/>
  <c r="R102" i="1" s="1"/>
  <c r="R103" i="1" s="1"/>
  <c r="B101" i="1"/>
  <c r="B102" i="1" s="1"/>
  <c r="B103" i="1" s="1"/>
  <c r="P103" i="1"/>
  <c r="P101" i="1"/>
  <c r="P102" i="1" s="1"/>
  <c r="D101" i="1"/>
  <c r="D102" i="1" s="1"/>
  <c r="D103" i="1" s="1"/>
  <c r="L103" i="1"/>
  <c r="L101" i="1"/>
  <c r="L102" i="1" s="1"/>
  <c r="D124" i="1"/>
  <c r="Q101" i="1"/>
  <c r="Q102" i="1" s="1"/>
  <c r="Q103" i="1" s="1"/>
  <c r="J101" i="1"/>
  <c r="J102" i="1" s="1"/>
  <c r="J103" i="1" s="1"/>
  <c r="D126" i="1"/>
  <c r="C101" i="1"/>
  <c r="C102" i="1" s="1"/>
  <c r="C103" i="1" s="1"/>
  <c r="B124" i="1"/>
  <c r="F124" i="1"/>
  <c r="J124" i="1" s="1"/>
  <c r="D125" i="1"/>
  <c r="F97" i="1"/>
  <c r="E97" i="1"/>
  <c r="B125" i="1"/>
  <c r="F125" i="1"/>
  <c r="J125" i="1" s="1"/>
  <c r="G97" i="1"/>
  <c r="F126" i="1"/>
  <c r="J126" i="1" s="1"/>
  <c r="B126" i="1"/>
  <c r="F120" i="1"/>
  <c r="F121" i="1"/>
  <c r="E101" i="1" l="1"/>
  <c r="E102" i="1" s="1"/>
  <c r="E103" i="1" s="1"/>
  <c r="F103" i="1"/>
  <c r="F101" i="1"/>
  <c r="F102" i="1" s="1"/>
  <c r="G101" i="1"/>
  <c r="G102" i="1" s="1"/>
  <c r="G103" i="1" s="1"/>
</calcChain>
</file>

<file path=xl/sharedStrings.xml><?xml version="1.0" encoding="utf-8"?>
<sst xmlns="http://schemas.openxmlformats.org/spreadsheetml/2006/main" count="410" uniqueCount="94">
  <si>
    <t>สรุปทะเบียนทรัพย์สิน มหาวิทยาลัยเทคโนโลยีราชมงคลรัตนโกสินทร์  ณ 30 กันยายน 2562</t>
  </si>
  <si>
    <t>มทร.รัตนโกสินทร์</t>
  </si>
  <si>
    <t>เงินงบประมาณ</t>
  </si>
  <si>
    <t>เงินรายได้</t>
  </si>
  <si>
    <t>เงินบริจาค</t>
  </si>
  <si>
    <t>อื่นๆ</t>
  </si>
  <si>
    <t>รับโอนเงินงบประมาณ</t>
  </si>
  <si>
    <t>รับโอนเงินรายได้</t>
  </si>
  <si>
    <t>มูลค่า</t>
  </si>
  <si>
    <t>ค่าเสื่อม</t>
  </si>
  <si>
    <t>ค่าเสื่อมสะสม</t>
  </si>
  <si>
    <t>อาคารและสิ่งก่อสร้าง</t>
  </si>
  <si>
    <t>สำนักงานอธิการบดี</t>
  </si>
  <si>
    <t>สำนักบริหารจักรวรรดิ</t>
  </si>
  <si>
    <t>พื้นที่เพาะช่าง</t>
  </si>
  <si>
    <t>วิทยาลัยนวัตกรรมการจัดการ</t>
  </si>
  <si>
    <t>วิทยาลัยพลังงานและสิ่งแวดล้อม</t>
  </si>
  <si>
    <t>วิทยาลัยผู้ประกอบการสร้างสรรค์นานาชาติ</t>
  </si>
  <si>
    <t>กองทุนพัฒนามหาวิทยาลัย</t>
  </si>
  <si>
    <t>สำนักงานวิทยาเขตวังไกลกังวล</t>
  </si>
  <si>
    <t>คณะบริหารธุรกิจ</t>
  </si>
  <si>
    <t>คณะอุตสาหกรรมและเทคโนโลยี</t>
  </si>
  <si>
    <t>คณะอุตสาหกรรมการโรงแรมฯ</t>
  </si>
  <si>
    <t>คณะวิศวกรรมศาสตร์</t>
  </si>
  <si>
    <t>รวมอาคารและสิ่งก่อสร้างทั้งสิ้น</t>
  </si>
  <si>
    <t>สำนักงานอธิการ</t>
  </si>
  <si>
    <t>กองกลาง</t>
  </si>
  <si>
    <t>กองอาคารสถานที่ฯ</t>
  </si>
  <si>
    <t>กองคลัง</t>
  </si>
  <si>
    <t>กองนโยบายและแผน</t>
  </si>
  <si>
    <t>กองบริหารงานบุคคล</t>
  </si>
  <si>
    <t>กองกิจการพิเศษ</t>
  </si>
  <si>
    <t>กองพัฒนานักศึกษา</t>
  </si>
  <si>
    <t>ศูนย์พัฒนาและบริการวิชาการสู่สังคม</t>
  </si>
  <si>
    <t>สำนักงานประชาสัมพันธ์</t>
  </si>
  <si>
    <t>สนง.ประกันคุณภาพ</t>
  </si>
  <si>
    <t>สนง.ส่งเสริมวิชาการฯ</t>
  </si>
  <si>
    <t>สถาบันวิจัยและพัฒนา</t>
  </si>
  <si>
    <t>สนง.ตรวจสอบภายใน</t>
  </si>
  <si>
    <t>สำนักออกแบบสถาปัตยกรรมและวิศวกรรม</t>
  </si>
  <si>
    <t>คณะสถาปัตย์และออกแบบ</t>
  </si>
  <si>
    <t>สำนักวิทยบริการฯ</t>
  </si>
  <si>
    <t>คณะวิศวกรรมฯ</t>
  </si>
  <si>
    <t>คณะบริหารฯ</t>
  </si>
  <si>
    <t>คณะศิลปศาสตร์</t>
  </si>
  <si>
    <t>สำนักงานสภามหาวิทยาลัย</t>
  </si>
  <si>
    <t>ศูนย์ภาษาและเอเซียนศึกษา</t>
  </si>
  <si>
    <t>สำนักงานนิติการ</t>
  </si>
  <si>
    <t>กองสหกิจศึกษา</t>
  </si>
  <si>
    <t>สถาบันศิลปวัฒนธรรม</t>
  </si>
  <si>
    <t>สำนักงานสภาคณาจารย์และข้าราชการ</t>
  </si>
  <si>
    <t>คณะวิทยาศาสตร์และเทคโนโลยี</t>
  </si>
  <si>
    <t>สถาบันอุตสาหกรรมสร้างสรรค์ ฯ</t>
  </si>
  <si>
    <t>กองทุนส่งเสริมสุขภาพและการกีฬา</t>
  </si>
  <si>
    <t>กองทุนศิลปวัฒนธรรม</t>
  </si>
  <si>
    <t>กองทุนพัฒนานักศึกษา</t>
  </si>
  <si>
    <t>รวมครุภัณฑ์ ศาลายา</t>
  </si>
  <si>
    <t>จักรวรรดิ</t>
  </si>
  <si>
    <t>รวมครุภัณฑ์ จักรวรรดิ</t>
  </si>
  <si>
    <t>เพาะช่าง</t>
  </si>
  <si>
    <t>สำนักบริหารเพาะช่าง</t>
  </si>
  <si>
    <t>วิทยาลัยเพาะช่าง</t>
  </si>
  <si>
    <t>รวมครุภัณฑ์ เพาะช่าง</t>
  </si>
  <si>
    <t>วังไกลกังวล</t>
  </si>
  <si>
    <t>สำนักงานศึกษาทางไกล</t>
  </si>
  <si>
    <t>รวมครุภัณฑ์ วังไกลกังวล</t>
  </si>
  <si>
    <t>รวมครุภัณฑ์</t>
  </si>
  <si>
    <t>สินทรัพย์ไม่มีตัวตน</t>
  </si>
  <si>
    <t>ศาลายา</t>
  </si>
  <si>
    <t>สำนักงานส่งเสริมวิชาการฯ</t>
  </si>
  <si>
    <t>คณะสถาปัตย์กรรมศาสตร์</t>
  </si>
  <si>
    <t>สำนักวิทยบริการ</t>
  </si>
  <si>
    <t>ศูนย์ภาษาและวิเทศสัมพันธ์</t>
  </si>
  <si>
    <t>รวมสินทรัพย์ไม่มีตัวตน ศาลายา</t>
  </si>
  <si>
    <t>รวมสินทรัพย์ไม่มีตัวตน จักรวรรดิ</t>
  </si>
  <si>
    <t>รวมสินรัพย์ไม่มีตัวตน</t>
  </si>
  <si>
    <t>รวมครุภัณฑ์ทั้งสิ้น ปี 62</t>
  </si>
  <si>
    <t>รวมทรัพย์สินทั้งสิ้น ปี 62</t>
  </si>
  <si>
    <t>ส่วนคณะ</t>
  </si>
  <si>
    <t>หน่วยงานเลี้ยงตัวเอง</t>
  </si>
  <si>
    <t>กองทุน</t>
  </si>
  <si>
    <t>ส่วนกลาง</t>
  </si>
  <si>
    <t>รวม</t>
  </si>
  <si>
    <t>งปม.</t>
  </si>
  <si>
    <t>ผลประโยชน์</t>
  </si>
  <si>
    <t>ตามงบ GFMIS</t>
  </si>
  <si>
    <t>ผลต่าง</t>
  </si>
  <si>
    <t>ค่าเสื่อมราคารประจำปี</t>
  </si>
  <si>
    <t>ค่าเสื่อมราคาสะสม</t>
  </si>
  <si>
    <t>ครุภัณฑ์และอุปกรณ์</t>
  </si>
  <si>
    <t>ค่าเสื่อมราคาประจำปี</t>
  </si>
  <si>
    <t>ครุภัณฑ์รวมทั้งสิ้น</t>
  </si>
  <si>
    <t>ส่วนกลาง อาคารและสิ่งปลูกสร้าง - Inf</t>
  </si>
  <si>
    <t>ส่วนกลาง ครุภัณฑ์ - Inf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</si>
</sst>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B050"/>
      <name val="TH SarabunPSK"/>
      <family val="2"/>
    </font>
    <font>
      <b/>
      <u val="singleAccounting"/>
      <sz val="16"/>
      <name val="TH SarabunPSK"/>
      <family val="2"/>
    </font>
    <font>
      <b/>
      <u val="doubleAccounting"/>
      <sz val="16"/>
      <name val="TH SarabunPSK"/>
      <family val="2"/>
    </font>
    <font>
      <b/>
      <sz val="16"/>
      <color rgb="FF0000FF"/>
      <name val="TH SarabunPSK"/>
      <family val="2"/>
    </font>
    <font>
      <b/>
      <u val="singleAccounting"/>
      <sz val="16"/>
      <color rgb="FF0000FF"/>
      <name val="TH SarabunPSK"/>
      <family val="2"/>
    </font>
    <font>
      <b/>
      <u val="doubleAccounting"/>
      <sz val="16"/>
      <color rgb="FF0000FF"/>
      <name val="TH SarabunPSK"/>
      <family val="2"/>
    </font>
    <font>
      <b/>
      <sz val="15"/>
      <color theme="0"/>
      <name val="TH SarabunPSK"/>
      <family val="2"/>
    </font>
    <font>
      <b/>
      <sz val="16"/>
      <color theme="0"/>
      <name val="TH SarabunPSK"/>
      <family val="2"/>
    </font>
    <font>
      <b/>
      <u val="singleAccounting"/>
      <sz val="16"/>
      <color theme="0"/>
      <name val="TH SarabunPSK"/>
      <family val="2"/>
    </font>
    <font>
      <b/>
      <u val="doubleAccounting"/>
      <sz val="16"/>
      <color theme="0"/>
      <name val="TH SarabunPSK"/>
      <family val="2"/>
    </font>
    <font>
      <sz val="15"/>
      <color theme="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A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BA9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2" applyFont="1" applyFill="1"/>
    <xf numFmtId="0" fontId="2" fillId="0" borderId="1" xfId="2" applyFont="1" applyFill="1" applyBorder="1" applyAlignment="1">
      <alignment horizontal="center"/>
    </xf>
    <xf numFmtId="43" fontId="2" fillId="2" borderId="3" xfId="3" applyFont="1" applyFill="1" applyBorder="1" applyAlignment="1">
      <alignment horizontal="center"/>
    </xf>
    <xf numFmtId="0" fontId="2" fillId="0" borderId="0" xfId="2" applyFont="1" applyFill="1" applyAlignment="1">
      <alignment horizontal="center"/>
    </xf>
    <xf numFmtId="0" fontId="2" fillId="3" borderId="2" xfId="2" applyFont="1" applyFill="1" applyBorder="1" applyAlignment="1"/>
    <xf numFmtId="43" fontId="2" fillId="0" borderId="2" xfId="3" applyFont="1" applyFill="1" applyBorder="1" applyAlignment="1">
      <alignment horizontal="center"/>
    </xf>
    <xf numFmtId="0" fontId="3" fillId="0" borderId="3" xfId="2" applyFont="1" applyFill="1" applyBorder="1"/>
    <xf numFmtId="43" fontId="4" fillId="0" borderId="3" xfId="3" applyFont="1" applyFill="1" applyBorder="1"/>
    <xf numFmtId="43" fontId="3" fillId="0" borderId="3" xfId="3" applyFont="1" applyFill="1" applyBorder="1"/>
    <xf numFmtId="0" fontId="3" fillId="0" borderId="0" xfId="2" applyFont="1" applyFill="1"/>
    <xf numFmtId="0" fontId="2" fillId="4" borderId="3" xfId="2" applyFont="1" applyFill="1" applyBorder="1"/>
    <xf numFmtId="43" fontId="2" fillId="4" borderId="3" xfId="3" applyFont="1" applyFill="1" applyBorder="1"/>
    <xf numFmtId="0" fontId="2" fillId="3" borderId="4" xfId="2" applyFont="1" applyFill="1" applyBorder="1"/>
    <xf numFmtId="43" fontId="2" fillId="0" borderId="4" xfId="3" applyFont="1" applyFill="1" applyBorder="1"/>
    <xf numFmtId="0" fontId="2" fillId="5" borderId="4" xfId="2" applyFont="1" applyFill="1" applyBorder="1"/>
    <xf numFmtId="43" fontId="4" fillId="0" borderId="3" xfId="3" applyFont="1" applyBorder="1"/>
    <xf numFmtId="0" fontId="2" fillId="2" borderId="3" xfId="2" applyFont="1" applyFill="1" applyBorder="1" applyAlignment="1">
      <alignment horizontal="center"/>
    </xf>
    <xf numFmtId="43" fontId="2" fillId="2" borderId="3" xfId="3" applyFont="1" applyFill="1" applyBorder="1"/>
    <xf numFmtId="0" fontId="2" fillId="5" borderId="3" xfId="2" applyFont="1" applyFill="1" applyBorder="1"/>
    <xf numFmtId="43" fontId="2" fillId="0" borderId="3" xfId="3" applyFont="1" applyFill="1" applyBorder="1"/>
    <xf numFmtId="0" fontId="2" fillId="6" borderId="5" xfId="2" applyFont="1" applyFill="1" applyBorder="1"/>
    <xf numFmtId="43" fontId="2" fillId="6" borderId="3" xfId="3" applyFont="1" applyFill="1" applyBorder="1"/>
    <xf numFmtId="0" fontId="2" fillId="3" borderId="3" xfId="2" applyFont="1" applyFill="1" applyBorder="1" applyAlignment="1">
      <alignment horizontal="left"/>
    </xf>
    <xf numFmtId="43" fontId="2" fillId="7" borderId="3" xfId="3" applyFont="1" applyFill="1" applyBorder="1"/>
    <xf numFmtId="0" fontId="6" fillId="8" borderId="3" xfId="0" applyFont="1" applyFill="1" applyBorder="1"/>
    <xf numFmtId="43" fontId="6" fillId="0" borderId="3" xfId="1" applyFont="1" applyFill="1" applyBorder="1"/>
    <xf numFmtId="43" fontId="4" fillId="0" borderId="3" xfId="1" applyFont="1" applyFill="1" applyBorder="1"/>
    <xf numFmtId="0" fontId="6" fillId="9" borderId="3" xfId="0" applyFont="1" applyFill="1" applyBorder="1"/>
    <xf numFmtId="43" fontId="2" fillId="9" borderId="3" xfId="3" applyFont="1" applyFill="1" applyBorder="1"/>
    <xf numFmtId="0" fontId="2" fillId="8" borderId="3" xfId="2" applyFont="1" applyFill="1" applyBorder="1"/>
    <xf numFmtId="0" fontId="6" fillId="2" borderId="3" xfId="0" applyFont="1" applyFill="1" applyBorder="1"/>
    <xf numFmtId="0" fontId="2" fillId="6" borderId="3" xfId="2" applyFont="1" applyFill="1" applyBorder="1"/>
    <xf numFmtId="0" fontId="2" fillId="10" borderId="5" xfId="2" applyFont="1" applyFill="1" applyBorder="1"/>
    <xf numFmtId="43" fontId="2" fillId="10" borderId="5" xfId="3" applyFont="1" applyFill="1" applyBorder="1"/>
    <xf numFmtId="0" fontId="2" fillId="4" borderId="5" xfId="2" applyFont="1" applyFill="1" applyBorder="1"/>
    <xf numFmtId="43" fontId="2" fillId="4" borderId="5" xfId="3" applyFont="1" applyFill="1" applyBorder="1"/>
    <xf numFmtId="0" fontId="2" fillId="0" borderId="0" xfId="2" applyFont="1" applyFill="1" applyBorder="1"/>
    <xf numFmtId="43" fontId="2" fillId="0" borderId="0" xfId="3" applyFont="1" applyFill="1" applyBorder="1"/>
    <xf numFmtId="0" fontId="2" fillId="0" borderId="6" xfId="2" applyFont="1" applyFill="1" applyBorder="1"/>
    <xf numFmtId="43" fontId="2" fillId="0" borderId="6" xfId="2" applyNumberFormat="1" applyFont="1" applyFill="1" applyBorder="1"/>
    <xf numFmtId="0" fontId="6" fillId="0" borderId="0" xfId="2" applyFont="1" applyFill="1"/>
    <xf numFmtId="43" fontId="6" fillId="0" borderId="0" xfId="3" applyFont="1" applyFill="1" applyAlignment="1">
      <alignment horizontal="center"/>
    </xf>
    <xf numFmtId="43" fontId="6" fillId="0" borderId="0" xfId="3" applyFont="1" applyFill="1"/>
    <xf numFmtId="43" fontId="6" fillId="0" borderId="0" xfId="3" applyFont="1" applyFill="1" applyAlignment="1">
      <alignment horizontal="center" vertical="center"/>
    </xf>
    <xf numFmtId="0" fontId="7" fillId="0" borderId="0" xfId="2" applyFont="1" applyFill="1" applyBorder="1"/>
    <xf numFmtId="43" fontId="7" fillId="0" borderId="0" xfId="3" applyFont="1" applyFill="1"/>
    <xf numFmtId="0" fontId="7" fillId="0" borderId="0" xfId="2" applyFont="1" applyFill="1"/>
    <xf numFmtId="43" fontId="7" fillId="0" borderId="1" xfId="3" applyFont="1" applyFill="1" applyBorder="1"/>
    <xf numFmtId="43" fontId="7" fillId="0" borderId="6" xfId="3" applyFont="1" applyFill="1" applyBorder="1"/>
    <xf numFmtId="0" fontId="6" fillId="0" borderId="0" xfId="2" applyFont="1" applyFill="1" applyBorder="1"/>
    <xf numFmtId="0" fontId="8" fillId="0" borderId="0" xfId="2" applyFont="1" applyFill="1" applyBorder="1"/>
    <xf numFmtId="43" fontId="8" fillId="0" borderId="0" xfId="3" applyFont="1" applyFill="1"/>
    <xf numFmtId="0" fontId="8" fillId="0" borderId="0" xfId="2" applyFont="1" applyFill="1"/>
    <xf numFmtId="43" fontId="8" fillId="0" borderId="6" xfId="3" applyFont="1" applyFill="1" applyBorder="1"/>
    <xf numFmtId="0" fontId="6" fillId="0" borderId="0" xfId="0" applyFont="1" applyFill="1" applyBorder="1"/>
    <xf numFmtId="43" fontId="9" fillId="0" borderId="0" xfId="3" applyFont="1" applyFill="1"/>
    <xf numFmtId="43" fontId="10" fillId="0" borderId="0" xfId="3" applyFont="1" applyFill="1"/>
    <xf numFmtId="0" fontId="11" fillId="0" borderId="0" xfId="2" applyFont="1" applyFill="1"/>
    <xf numFmtId="43" fontId="11" fillId="0" borderId="0" xfId="3" applyFont="1" applyFill="1"/>
    <xf numFmtId="0" fontId="11" fillId="0" borderId="0" xfId="0" applyFont="1" applyFill="1" applyBorder="1"/>
    <xf numFmtId="43" fontId="12" fillId="0" borderId="0" xfId="3" applyFont="1" applyFill="1"/>
    <xf numFmtId="43" fontId="13" fillId="0" borderId="0" xfId="3" applyFont="1" applyFill="1"/>
    <xf numFmtId="43" fontId="3" fillId="0" borderId="0" xfId="3" applyFont="1" applyFill="1"/>
    <xf numFmtId="43" fontId="6" fillId="0" borderId="6" xfId="3" applyFont="1" applyFill="1" applyBorder="1"/>
    <xf numFmtId="0" fontId="2" fillId="0" borderId="0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43" fontId="2" fillId="2" borderId="3" xfId="3" applyFont="1" applyFill="1" applyBorder="1" applyAlignment="1">
      <alignment horizontal="center"/>
    </xf>
    <xf numFmtId="0" fontId="4" fillId="0" borderId="3" xfId="0" applyFont="1" applyFill="1" applyBorder="1"/>
    <xf numFmtId="43" fontId="14" fillId="0" borderId="0" xfId="3" applyFont="1" applyFill="1" applyBorder="1"/>
    <xf numFmtId="43" fontId="15" fillId="0" borderId="0" xfId="3" applyFont="1" applyFill="1" applyBorder="1"/>
    <xf numFmtId="43" fontId="15" fillId="0" borderId="0" xfId="3" applyFont="1" applyFill="1" applyBorder="1" applyAlignment="1">
      <alignment horizontal="center"/>
    </xf>
    <xf numFmtId="0" fontId="15" fillId="0" borderId="0" xfId="2" applyFont="1" applyFill="1" applyBorder="1"/>
    <xf numFmtId="43" fontId="15" fillId="0" borderId="0" xfId="2" applyNumberFormat="1" applyFont="1" applyFill="1" applyBorder="1"/>
    <xf numFmtId="43" fontId="16" fillId="0" borderId="0" xfId="3" applyFont="1" applyFill="1" applyBorder="1"/>
    <xf numFmtId="43" fontId="17" fillId="0" borderId="0" xfId="3" applyFont="1" applyFill="1" applyBorder="1"/>
    <xf numFmtId="43" fontId="18" fillId="0" borderId="0" xfId="3" applyFont="1" applyFill="1" applyBorder="1"/>
    <xf numFmtId="43" fontId="6" fillId="0" borderId="0" xfId="3" applyFont="1" applyFill="1" applyBorder="1"/>
    <xf numFmtId="43" fontId="3" fillId="0" borderId="0" xfId="3" applyFont="1" applyFill="1" applyBorder="1"/>
  </cellXfs>
  <cellStyles count="4">
    <cellStyle name="Comma" xfId="1" builtinId="3"/>
    <cellStyle name="Comma 2" xfId="3" xr:uid="{B74DD451-940F-42D3-9054-023D197DDF16}"/>
    <cellStyle name="Normal" xfId="0" builtinId="0"/>
    <cellStyle name="Normal 2" xfId="2" xr:uid="{790AC7F2-EF12-4C41-B187-D35859B3F1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26;&#3636;&#3609;&#3607;&#3619;&#3633;&#3614;&#3618;&#3660;&#3619;&#3623;&#3617;&#3611;&#3637;%2052(&#3626;&#3656;&#3591;&#3626;&#3605;&#3591;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เช็คที่ดิน"/>
      <sheetName val="Sheet1"/>
      <sheetName val="Sheet2"/>
      <sheetName val="Sheet3"/>
      <sheetName val="Sheet5"/>
      <sheetName val="เช็คก่อนปรับพัก"/>
      <sheetName val="ผลต่าง"/>
      <sheetName val="วัสดุ"/>
      <sheetName val="จักวรรรด์"/>
      <sheetName val="เพาะช่างครุภัณฑ์"/>
      <sheetName val="ครุภัณฑ์ต่ำกว่าเกณท์ปี 2551"/>
      <sheetName val="พื้นที่ศาลายา50ปรับปรุง"/>
      <sheetName val="ครุภัณฑ์"/>
      <sheetName val="บัญชีคุรภัณฑ์ผปย."/>
      <sheetName val="บัญชีผปย.สิ่งก่อสร้าง"/>
      <sheetName val="คส.ผปย.52"/>
      <sheetName val="ครุภัณฑ์รวม มทร."/>
      <sheetName val="สรุปอ.ค.มทร."/>
      <sheetName val="ครุภัณ์ปี 52"/>
      <sheetName val="ครุภัณ์ 5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">
          <cell r="A3" t="str">
            <v>สำนักงานอธิการบดี</v>
          </cell>
        </row>
        <row r="10">
          <cell r="A10" t="str">
            <v>ครุภัณฑ์</v>
          </cell>
        </row>
      </sheetData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EA473-F40F-4B49-BB60-6E32322E2F67}">
  <sheetPr>
    <tabColor rgb="FFFF0000"/>
  </sheetPr>
  <dimension ref="A1:S132"/>
  <sheetViews>
    <sheetView showGridLines="0" tabSelected="1" zoomScale="75" zoomScaleNormal="7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129" sqref="J129"/>
    </sheetView>
  </sheetViews>
  <sheetFormatPr defaultRowHeight="19.5" x14ac:dyDescent="0.3"/>
  <cols>
    <col min="1" max="1" width="34.85546875" style="10" bestFit="1" customWidth="1"/>
    <col min="2" max="2" width="20.140625" style="63" bestFit="1" customWidth="1"/>
    <col min="3" max="3" width="16.85546875" style="63" bestFit="1" customWidth="1"/>
    <col min="4" max="4" width="18.5703125" style="63" bestFit="1" customWidth="1"/>
    <col min="5" max="5" width="16.85546875" style="63" bestFit="1" customWidth="1"/>
    <col min="6" max="6" width="19.5703125" style="63" bestFit="1" customWidth="1"/>
    <col min="7" max="7" width="16.85546875" style="63" bestFit="1" customWidth="1"/>
    <col min="8" max="8" width="19.42578125" style="63" bestFit="1" customWidth="1"/>
    <col min="9" max="9" width="14.42578125" style="63" bestFit="1" customWidth="1"/>
    <col min="10" max="10" width="17.42578125" style="63" bestFit="1" customWidth="1"/>
    <col min="11" max="11" width="14.42578125" style="63" bestFit="1" customWidth="1"/>
    <col min="12" max="12" width="12.7109375" style="63" bestFit="1" customWidth="1"/>
    <col min="13" max="13" width="13.140625" style="63" bestFit="1" customWidth="1"/>
    <col min="14" max="14" width="16.85546875" style="63" bestFit="1" customWidth="1"/>
    <col min="15" max="15" width="14.42578125" style="63" bestFit="1" customWidth="1"/>
    <col min="16" max="16" width="16.85546875" style="63" bestFit="1" customWidth="1"/>
    <col min="17" max="17" width="15.7109375" style="63" bestFit="1" customWidth="1"/>
    <col min="18" max="18" width="14.42578125" style="63" bestFit="1" customWidth="1"/>
    <col min="19" max="19" width="15.7109375" style="63" bestFit="1" customWidth="1"/>
    <col min="20" max="254" width="9.140625" style="10"/>
    <col min="255" max="255" width="31.28515625" style="10" customWidth="1"/>
    <col min="256" max="258" width="10.28515625" style="10" customWidth="1"/>
    <col min="259" max="259" width="16.7109375" style="10" customWidth="1"/>
    <col min="260" max="260" width="17.140625" style="10" customWidth="1"/>
    <col min="261" max="261" width="17.7109375" style="10" customWidth="1"/>
    <col min="262" max="262" width="16.42578125" style="10" customWidth="1"/>
    <col min="263" max="263" width="15.7109375" style="10" customWidth="1"/>
    <col min="264" max="264" width="15" style="10" customWidth="1"/>
    <col min="265" max="265" width="13.42578125" style="10" customWidth="1"/>
    <col min="266" max="266" width="12.5703125" style="10" customWidth="1"/>
    <col min="267" max="267" width="13.7109375" style="10" bestFit="1" customWidth="1"/>
    <col min="268" max="510" width="9.140625" style="10"/>
    <col min="511" max="511" width="31.28515625" style="10" customWidth="1"/>
    <col min="512" max="514" width="10.28515625" style="10" customWidth="1"/>
    <col min="515" max="515" width="16.7109375" style="10" customWidth="1"/>
    <col min="516" max="516" width="17.140625" style="10" customWidth="1"/>
    <col min="517" max="517" width="17.7109375" style="10" customWidth="1"/>
    <col min="518" max="518" width="16.42578125" style="10" customWidth="1"/>
    <col min="519" max="519" width="15.7109375" style="10" customWidth="1"/>
    <col min="520" max="520" width="15" style="10" customWidth="1"/>
    <col min="521" max="521" width="13.42578125" style="10" customWidth="1"/>
    <col min="522" max="522" width="12.5703125" style="10" customWidth="1"/>
    <col min="523" max="523" width="13.7109375" style="10" bestFit="1" customWidth="1"/>
    <col min="524" max="766" width="9.140625" style="10"/>
    <col min="767" max="767" width="31.28515625" style="10" customWidth="1"/>
    <col min="768" max="770" width="10.28515625" style="10" customWidth="1"/>
    <col min="771" max="771" width="16.7109375" style="10" customWidth="1"/>
    <col min="772" max="772" width="17.140625" style="10" customWidth="1"/>
    <col min="773" max="773" width="17.7109375" style="10" customWidth="1"/>
    <col min="774" max="774" width="16.42578125" style="10" customWidth="1"/>
    <col min="775" max="775" width="15.7109375" style="10" customWidth="1"/>
    <col min="776" max="776" width="15" style="10" customWidth="1"/>
    <col min="777" max="777" width="13.42578125" style="10" customWidth="1"/>
    <col min="778" max="778" width="12.5703125" style="10" customWidth="1"/>
    <col min="779" max="779" width="13.7109375" style="10" bestFit="1" customWidth="1"/>
    <col min="780" max="1022" width="9.140625" style="10"/>
    <col min="1023" max="1023" width="31.28515625" style="10" customWidth="1"/>
    <col min="1024" max="1026" width="10.28515625" style="10" customWidth="1"/>
    <col min="1027" max="1027" width="16.7109375" style="10" customWidth="1"/>
    <col min="1028" max="1028" width="17.140625" style="10" customWidth="1"/>
    <col min="1029" max="1029" width="17.7109375" style="10" customWidth="1"/>
    <col min="1030" max="1030" width="16.42578125" style="10" customWidth="1"/>
    <col min="1031" max="1031" width="15.7109375" style="10" customWidth="1"/>
    <col min="1032" max="1032" width="15" style="10" customWidth="1"/>
    <col min="1033" max="1033" width="13.42578125" style="10" customWidth="1"/>
    <col min="1034" max="1034" width="12.5703125" style="10" customWidth="1"/>
    <col min="1035" max="1035" width="13.7109375" style="10" bestFit="1" customWidth="1"/>
    <col min="1036" max="1278" width="9.140625" style="10"/>
    <col min="1279" max="1279" width="31.28515625" style="10" customWidth="1"/>
    <col min="1280" max="1282" width="10.28515625" style="10" customWidth="1"/>
    <col min="1283" max="1283" width="16.7109375" style="10" customWidth="1"/>
    <col min="1284" max="1284" width="17.140625" style="10" customWidth="1"/>
    <col min="1285" max="1285" width="17.7109375" style="10" customWidth="1"/>
    <col min="1286" max="1286" width="16.42578125" style="10" customWidth="1"/>
    <col min="1287" max="1287" width="15.7109375" style="10" customWidth="1"/>
    <col min="1288" max="1288" width="15" style="10" customWidth="1"/>
    <col min="1289" max="1289" width="13.42578125" style="10" customWidth="1"/>
    <col min="1290" max="1290" width="12.5703125" style="10" customWidth="1"/>
    <col min="1291" max="1291" width="13.7109375" style="10" bestFit="1" customWidth="1"/>
    <col min="1292" max="1534" width="9.140625" style="10"/>
    <col min="1535" max="1535" width="31.28515625" style="10" customWidth="1"/>
    <col min="1536" max="1538" width="10.28515625" style="10" customWidth="1"/>
    <col min="1539" max="1539" width="16.7109375" style="10" customWidth="1"/>
    <col min="1540" max="1540" width="17.140625" style="10" customWidth="1"/>
    <col min="1541" max="1541" width="17.7109375" style="10" customWidth="1"/>
    <col min="1542" max="1542" width="16.42578125" style="10" customWidth="1"/>
    <col min="1543" max="1543" width="15.7109375" style="10" customWidth="1"/>
    <col min="1544" max="1544" width="15" style="10" customWidth="1"/>
    <col min="1545" max="1545" width="13.42578125" style="10" customWidth="1"/>
    <col min="1546" max="1546" width="12.5703125" style="10" customWidth="1"/>
    <col min="1547" max="1547" width="13.7109375" style="10" bestFit="1" customWidth="1"/>
    <col min="1548" max="1790" width="9.140625" style="10"/>
    <col min="1791" max="1791" width="31.28515625" style="10" customWidth="1"/>
    <col min="1792" max="1794" width="10.28515625" style="10" customWidth="1"/>
    <col min="1795" max="1795" width="16.7109375" style="10" customWidth="1"/>
    <col min="1796" max="1796" width="17.140625" style="10" customWidth="1"/>
    <col min="1797" max="1797" width="17.7109375" style="10" customWidth="1"/>
    <col min="1798" max="1798" width="16.42578125" style="10" customWidth="1"/>
    <col min="1799" max="1799" width="15.7109375" style="10" customWidth="1"/>
    <col min="1800" max="1800" width="15" style="10" customWidth="1"/>
    <col min="1801" max="1801" width="13.42578125" style="10" customWidth="1"/>
    <col min="1802" max="1802" width="12.5703125" style="10" customWidth="1"/>
    <col min="1803" max="1803" width="13.7109375" style="10" bestFit="1" customWidth="1"/>
    <col min="1804" max="2046" width="9.140625" style="10"/>
    <col min="2047" max="2047" width="31.28515625" style="10" customWidth="1"/>
    <col min="2048" max="2050" width="10.28515625" style="10" customWidth="1"/>
    <col min="2051" max="2051" width="16.7109375" style="10" customWidth="1"/>
    <col min="2052" max="2052" width="17.140625" style="10" customWidth="1"/>
    <col min="2053" max="2053" width="17.7109375" style="10" customWidth="1"/>
    <col min="2054" max="2054" width="16.42578125" style="10" customWidth="1"/>
    <col min="2055" max="2055" width="15.7109375" style="10" customWidth="1"/>
    <col min="2056" max="2056" width="15" style="10" customWidth="1"/>
    <col min="2057" max="2057" width="13.42578125" style="10" customWidth="1"/>
    <col min="2058" max="2058" width="12.5703125" style="10" customWidth="1"/>
    <col min="2059" max="2059" width="13.7109375" style="10" bestFit="1" customWidth="1"/>
    <col min="2060" max="2302" width="9.140625" style="10"/>
    <col min="2303" max="2303" width="31.28515625" style="10" customWidth="1"/>
    <col min="2304" max="2306" width="10.28515625" style="10" customWidth="1"/>
    <col min="2307" max="2307" width="16.7109375" style="10" customWidth="1"/>
    <col min="2308" max="2308" width="17.140625" style="10" customWidth="1"/>
    <col min="2309" max="2309" width="17.7109375" style="10" customWidth="1"/>
    <col min="2310" max="2310" width="16.42578125" style="10" customWidth="1"/>
    <col min="2311" max="2311" width="15.7109375" style="10" customWidth="1"/>
    <col min="2312" max="2312" width="15" style="10" customWidth="1"/>
    <col min="2313" max="2313" width="13.42578125" style="10" customWidth="1"/>
    <col min="2314" max="2314" width="12.5703125" style="10" customWidth="1"/>
    <col min="2315" max="2315" width="13.7109375" style="10" bestFit="1" customWidth="1"/>
    <col min="2316" max="2558" width="9.140625" style="10"/>
    <col min="2559" max="2559" width="31.28515625" style="10" customWidth="1"/>
    <col min="2560" max="2562" width="10.28515625" style="10" customWidth="1"/>
    <col min="2563" max="2563" width="16.7109375" style="10" customWidth="1"/>
    <col min="2564" max="2564" width="17.140625" style="10" customWidth="1"/>
    <col min="2565" max="2565" width="17.7109375" style="10" customWidth="1"/>
    <col min="2566" max="2566" width="16.42578125" style="10" customWidth="1"/>
    <col min="2567" max="2567" width="15.7109375" style="10" customWidth="1"/>
    <col min="2568" max="2568" width="15" style="10" customWidth="1"/>
    <col min="2569" max="2569" width="13.42578125" style="10" customWidth="1"/>
    <col min="2570" max="2570" width="12.5703125" style="10" customWidth="1"/>
    <col min="2571" max="2571" width="13.7109375" style="10" bestFit="1" customWidth="1"/>
    <col min="2572" max="2814" width="9.140625" style="10"/>
    <col min="2815" max="2815" width="31.28515625" style="10" customWidth="1"/>
    <col min="2816" max="2818" width="10.28515625" style="10" customWidth="1"/>
    <col min="2819" max="2819" width="16.7109375" style="10" customWidth="1"/>
    <col min="2820" max="2820" width="17.140625" style="10" customWidth="1"/>
    <col min="2821" max="2821" width="17.7109375" style="10" customWidth="1"/>
    <col min="2822" max="2822" width="16.42578125" style="10" customWidth="1"/>
    <col min="2823" max="2823" width="15.7109375" style="10" customWidth="1"/>
    <col min="2824" max="2824" width="15" style="10" customWidth="1"/>
    <col min="2825" max="2825" width="13.42578125" style="10" customWidth="1"/>
    <col min="2826" max="2826" width="12.5703125" style="10" customWidth="1"/>
    <col min="2827" max="2827" width="13.7109375" style="10" bestFit="1" customWidth="1"/>
    <col min="2828" max="3070" width="9.140625" style="10"/>
    <col min="3071" max="3071" width="31.28515625" style="10" customWidth="1"/>
    <col min="3072" max="3074" width="10.28515625" style="10" customWidth="1"/>
    <col min="3075" max="3075" width="16.7109375" style="10" customWidth="1"/>
    <col min="3076" max="3076" width="17.140625" style="10" customWidth="1"/>
    <col min="3077" max="3077" width="17.7109375" style="10" customWidth="1"/>
    <col min="3078" max="3078" width="16.42578125" style="10" customWidth="1"/>
    <col min="3079" max="3079" width="15.7109375" style="10" customWidth="1"/>
    <col min="3080" max="3080" width="15" style="10" customWidth="1"/>
    <col min="3081" max="3081" width="13.42578125" style="10" customWidth="1"/>
    <col min="3082" max="3082" width="12.5703125" style="10" customWidth="1"/>
    <col min="3083" max="3083" width="13.7109375" style="10" bestFit="1" customWidth="1"/>
    <col min="3084" max="3326" width="9.140625" style="10"/>
    <col min="3327" max="3327" width="31.28515625" style="10" customWidth="1"/>
    <col min="3328" max="3330" width="10.28515625" style="10" customWidth="1"/>
    <col min="3331" max="3331" width="16.7109375" style="10" customWidth="1"/>
    <col min="3332" max="3332" width="17.140625" style="10" customWidth="1"/>
    <col min="3333" max="3333" width="17.7109375" style="10" customWidth="1"/>
    <col min="3334" max="3334" width="16.42578125" style="10" customWidth="1"/>
    <col min="3335" max="3335" width="15.7109375" style="10" customWidth="1"/>
    <col min="3336" max="3336" width="15" style="10" customWidth="1"/>
    <col min="3337" max="3337" width="13.42578125" style="10" customWidth="1"/>
    <col min="3338" max="3338" width="12.5703125" style="10" customWidth="1"/>
    <col min="3339" max="3339" width="13.7109375" style="10" bestFit="1" customWidth="1"/>
    <col min="3340" max="3582" width="9.140625" style="10"/>
    <col min="3583" max="3583" width="31.28515625" style="10" customWidth="1"/>
    <col min="3584" max="3586" width="10.28515625" style="10" customWidth="1"/>
    <col min="3587" max="3587" width="16.7109375" style="10" customWidth="1"/>
    <col min="3588" max="3588" width="17.140625" style="10" customWidth="1"/>
    <col min="3589" max="3589" width="17.7109375" style="10" customWidth="1"/>
    <col min="3590" max="3590" width="16.42578125" style="10" customWidth="1"/>
    <col min="3591" max="3591" width="15.7109375" style="10" customWidth="1"/>
    <col min="3592" max="3592" width="15" style="10" customWidth="1"/>
    <col min="3593" max="3593" width="13.42578125" style="10" customWidth="1"/>
    <col min="3594" max="3594" width="12.5703125" style="10" customWidth="1"/>
    <col min="3595" max="3595" width="13.7109375" style="10" bestFit="1" customWidth="1"/>
    <col min="3596" max="3838" width="9.140625" style="10"/>
    <col min="3839" max="3839" width="31.28515625" style="10" customWidth="1"/>
    <col min="3840" max="3842" width="10.28515625" style="10" customWidth="1"/>
    <col min="3843" max="3843" width="16.7109375" style="10" customWidth="1"/>
    <col min="3844" max="3844" width="17.140625" style="10" customWidth="1"/>
    <col min="3845" max="3845" width="17.7109375" style="10" customWidth="1"/>
    <col min="3846" max="3846" width="16.42578125" style="10" customWidth="1"/>
    <col min="3847" max="3847" width="15.7109375" style="10" customWidth="1"/>
    <col min="3848" max="3848" width="15" style="10" customWidth="1"/>
    <col min="3849" max="3849" width="13.42578125" style="10" customWidth="1"/>
    <col min="3850" max="3850" width="12.5703125" style="10" customWidth="1"/>
    <col min="3851" max="3851" width="13.7109375" style="10" bestFit="1" customWidth="1"/>
    <col min="3852" max="4094" width="9.140625" style="10"/>
    <col min="4095" max="4095" width="31.28515625" style="10" customWidth="1"/>
    <col min="4096" max="4098" width="10.28515625" style="10" customWidth="1"/>
    <col min="4099" max="4099" width="16.7109375" style="10" customWidth="1"/>
    <col min="4100" max="4100" width="17.140625" style="10" customWidth="1"/>
    <col min="4101" max="4101" width="17.7109375" style="10" customWidth="1"/>
    <col min="4102" max="4102" width="16.42578125" style="10" customWidth="1"/>
    <col min="4103" max="4103" width="15.7109375" style="10" customWidth="1"/>
    <col min="4104" max="4104" width="15" style="10" customWidth="1"/>
    <col min="4105" max="4105" width="13.42578125" style="10" customWidth="1"/>
    <col min="4106" max="4106" width="12.5703125" style="10" customWidth="1"/>
    <col min="4107" max="4107" width="13.7109375" style="10" bestFit="1" customWidth="1"/>
    <col min="4108" max="4350" width="9.140625" style="10"/>
    <col min="4351" max="4351" width="31.28515625" style="10" customWidth="1"/>
    <col min="4352" max="4354" width="10.28515625" style="10" customWidth="1"/>
    <col min="4355" max="4355" width="16.7109375" style="10" customWidth="1"/>
    <col min="4356" max="4356" width="17.140625" style="10" customWidth="1"/>
    <col min="4357" max="4357" width="17.7109375" style="10" customWidth="1"/>
    <col min="4358" max="4358" width="16.42578125" style="10" customWidth="1"/>
    <col min="4359" max="4359" width="15.7109375" style="10" customWidth="1"/>
    <col min="4360" max="4360" width="15" style="10" customWidth="1"/>
    <col min="4361" max="4361" width="13.42578125" style="10" customWidth="1"/>
    <col min="4362" max="4362" width="12.5703125" style="10" customWidth="1"/>
    <col min="4363" max="4363" width="13.7109375" style="10" bestFit="1" customWidth="1"/>
    <col min="4364" max="4606" width="9.140625" style="10"/>
    <col min="4607" max="4607" width="31.28515625" style="10" customWidth="1"/>
    <col min="4608" max="4610" width="10.28515625" style="10" customWidth="1"/>
    <col min="4611" max="4611" width="16.7109375" style="10" customWidth="1"/>
    <col min="4612" max="4612" width="17.140625" style="10" customWidth="1"/>
    <col min="4613" max="4613" width="17.7109375" style="10" customWidth="1"/>
    <col min="4614" max="4614" width="16.42578125" style="10" customWidth="1"/>
    <col min="4615" max="4615" width="15.7109375" style="10" customWidth="1"/>
    <col min="4616" max="4616" width="15" style="10" customWidth="1"/>
    <col min="4617" max="4617" width="13.42578125" style="10" customWidth="1"/>
    <col min="4618" max="4618" width="12.5703125" style="10" customWidth="1"/>
    <col min="4619" max="4619" width="13.7109375" style="10" bestFit="1" customWidth="1"/>
    <col min="4620" max="4862" width="9.140625" style="10"/>
    <col min="4863" max="4863" width="31.28515625" style="10" customWidth="1"/>
    <col min="4864" max="4866" width="10.28515625" style="10" customWidth="1"/>
    <col min="4867" max="4867" width="16.7109375" style="10" customWidth="1"/>
    <col min="4868" max="4868" width="17.140625" style="10" customWidth="1"/>
    <col min="4869" max="4869" width="17.7109375" style="10" customWidth="1"/>
    <col min="4870" max="4870" width="16.42578125" style="10" customWidth="1"/>
    <col min="4871" max="4871" width="15.7109375" style="10" customWidth="1"/>
    <col min="4872" max="4872" width="15" style="10" customWidth="1"/>
    <col min="4873" max="4873" width="13.42578125" style="10" customWidth="1"/>
    <col min="4874" max="4874" width="12.5703125" style="10" customWidth="1"/>
    <col min="4875" max="4875" width="13.7109375" style="10" bestFit="1" customWidth="1"/>
    <col min="4876" max="5118" width="9.140625" style="10"/>
    <col min="5119" max="5119" width="31.28515625" style="10" customWidth="1"/>
    <col min="5120" max="5122" width="10.28515625" style="10" customWidth="1"/>
    <col min="5123" max="5123" width="16.7109375" style="10" customWidth="1"/>
    <col min="5124" max="5124" width="17.140625" style="10" customWidth="1"/>
    <col min="5125" max="5125" width="17.7109375" style="10" customWidth="1"/>
    <col min="5126" max="5126" width="16.42578125" style="10" customWidth="1"/>
    <col min="5127" max="5127" width="15.7109375" style="10" customWidth="1"/>
    <col min="5128" max="5128" width="15" style="10" customWidth="1"/>
    <col min="5129" max="5129" width="13.42578125" style="10" customWidth="1"/>
    <col min="5130" max="5130" width="12.5703125" style="10" customWidth="1"/>
    <col min="5131" max="5131" width="13.7109375" style="10" bestFit="1" customWidth="1"/>
    <col min="5132" max="5374" width="9.140625" style="10"/>
    <col min="5375" max="5375" width="31.28515625" style="10" customWidth="1"/>
    <col min="5376" max="5378" width="10.28515625" style="10" customWidth="1"/>
    <col min="5379" max="5379" width="16.7109375" style="10" customWidth="1"/>
    <col min="5380" max="5380" width="17.140625" style="10" customWidth="1"/>
    <col min="5381" max="5381" width="17.7109375" style="10" customWidth="1"/>
    <col min="5382" max="5382" width="16.42578125" style="10" customWidth="1"/>
    <col min="5383" max="5383" width="15.7109375" style="10" customWidth="1"/>
    <col min="5384" max="5384" width="15" style="10" customWidth="1"/>
    <col min="5385" max="5385" width="13.42578125" style="10" customWidth="1"/>
    <col min="5386" max="5386" width="12.5703125" style="10" customWidth="1"/>
    <col min="5387" max="5387" width="13.7109375" style="10" bestFit="1" customWidth="1"/>
    <col min="5388" max="5630" width="9.140625" style="10"/>
    <col min="5631" max="5631" width="31.28515625" style="10" customWidth="1"/>
    <col min="5632" max="5634" width="10.28515625" style="10" customWidth="1"/>
    <col min="5635" max="5635" width="16.7109375" style="10" customWidth="1"/>
    <col min="5636" max="5636" width="17.140625" style="10" customWidth="1"/>
    <col min="5637" max="5637" width="17.7109375" style="10" customWidth="1"/>
    <col min="5638" max="5638" width="16.42578125" style="10" customWidth="1"/>
    <col min="5639" max="5639" width="15.7109375" style="10" customWidth="1"/>
    <col min="5640" max="5640" width="15" style="10" customWidth="1"/>
    <col min="5641" max="5641" width="13.42578125" style="10" customWidth="1"/>
    <col min="5642" max="5642" width="12.5703125" style="10" customWidth="1"/>
    <col min="5643" max="5643" width="13.7109375" style="10" bestFit="1" customWidth="1"/>
    <col min="5644" max="5886" width="9.140625" style="10"/>
    <col min="5887" max="5887" width="31.28515625" style="10" customWidth="1"/>
    <col min="5888" max="5890" width="10.28515625" style="10" customWidth="1"/>
    <col min="5891" max="5891" width="16.7109375" style="10" customWidth="1"/>
    <col min="5892" max="5892" width="17.140625" style="10" customWidth="1"/>
    <col min="5893" max="5893" width="17.7109375" style="10" customWidth="1"/>
    <col min="5894" max="5894" width="16.42578125" style="10" customWidth="1"/>
    <col min="5895" max="5895" width="15.7109375" style="10" customWidth="1"/>
    <col min="5896" max="5896" width="15" style="10" customWidth="1"/>
    <col min="5897" max="5897" width="13.42578125" style="10" customWidth="1"/>
    <col min="5898" max="5898" width="12.5703125" style="10" customWidth="1"/>
    <col min="5899" max="5899" width="13.7109375" style="10" bestFit="1" customWidth="1"/>
    <col min="5900" max="6142" width="9.140625" style="10"/>
    <col min="6143" max="6143" width="31.28515625" style="10" customWidth="1"/>
    <col min="6144" max="6146" width="10.28515625" style="10" customWidth="1"/>
    <col min="6147" max="6147" width="16.7109375" style="10" customWidth="1"/>
    <col min="6148" max="6148" width="17.140625" style="10" customWidth="1"/>
    <col min="6149" max="6149" width="17.7109375" style="10" customWidth="1"/>
    <col min="6150" max="6150" width="16.42578125" style="10" customWidth="1"/>
    <col min="6151" max="6151" width="15.7109375" style="10" customWidth="1"/>
    <col min="6152" max="6152" width="15" style="10" customWidth="1"/>
    <col min="6153" max="6153" width="13.42578125" style="10" customWidth="1"/>
    <col min="6154" max="6154" width="12.5703125" style="10" customWidth="1"/>
    <col min="6155" max="6155" width="13.7109375" style="10" bestFit="1" customWidth="1"/>
    <col min="6156" max="6398" width="9.140625" style="10"/>
    <col min="6399" max="6399" width="31.28515625" style="10" customWidth="1"/>
    <col min="6400" max="6402" width="10.28515625" style="10" customWidth="1"/>
    <col min="6403" max="6403" width="16.7109375" style="10" customWidth="1"/>
    <col min="6404" max="6404" width="17.140625" style="10" customWidth="1"/>
    <col min="6405" max="6405" width="17.7109375" style="10" customWidth="1"/>
    <col min="6406" max="6406" width="16.42578125" style="10" customWidth="1"/>
    <col min="6407" max="6407" width="15.7109375" style="10" customWidth="1"/>
    <col min="6408" max="6408" width="15" style="10" customWidth="1"/>
    <col min="6409" max="6409" width="13.42578125" style="10" customWidth="1"/>
    <col min="6410" max="6410" width="12.5703125" style="10" customWidth="1"/>
    <col min="6411" max="6411" width="13.7109375" style="10" bestFit="1" customWidth="1"/>
    <col min="6412" max="6654" width="9.140625" style="10"/>
    <col min="6655" max="6655" width="31.28515625" style="10" customWidth="1"/>
    <col min="6656" max="6658" width="10.28515625" style="10" customWidth="1"/>
    <col min="6659" max="6659" width="16.7109375" style="10" customWidth="1"/>
    <col min="6660" max="6660" width="17.140625" style="10" customWidth="1"/>
    <col min="6661" max="6661" width="17.7109375" style="10" customWidth="1"/>
    <col min="6662" max="6662" width="16.42578125" style="10" customWidth="1"/>
    <col min="6663" max="6663" width="15.7109375" style="10" customWidth="1"/>
    <col min="6664" max="6664" width="15" style="10" customWidth="1"/>
    <col min="6665" max="6665" width="13.42578125" style="10" customWidth="1"/>
    <col min="6666" max="6666" width="12.5703125" style="10" customWidth="1"/>
    <col min="6667" max="6667" width="13.7109375" style="10" bestFit="1" customWidth="1"/>
    <col min="6668" max="6910" width="9.140625" style="10"/>
    <col min="6911" max="6911" width="31.28515625" style="10" customWidth="1"/>
    <col min="6912" max="6914" width="10.28515625" style="10" customWidth="1"/>
    <col min="6915" max="6915" width="16.7109375" style="10" customWidth="1"/>
    <col min="6916" max="6916" width="17.140625" style="10" customWidth="1"/>
    <col min="6917" max="6917" width="17.7109375" style="10" customWidth="1"/>
    <col min="6918" max="6918" width="16.42578125" style="10" customWidth="1"/>
    <col min="6919" max="6919" width="15.7109375" style="10" customWidth="1"/>
    <col min="6920" max="6920" width="15" style="10" customWidth="1"/>
    <col min="6921" max="6921" width="13.42578125" style="10" customWidth="1"/>
    <col min="6922" max="6922" width="12.5703125" style="10" customWidth="1"/>
    <col min="6923" max="6923" width="13.7109375" style="10" bestFit="1" customWidth="1"/>
    <col min="6924" max="7166" width="9.140625" style="10"/>
    <col min="7167" max="7167" width="31.28515625" style="10" customWidth="1"/>
    <col min="7168" max="7170" width="10.28515625" style="10" customWidth="1"/>
    <col min="7171" max="7171" width="16.7109375" style="10" customWidth="1"/>
    <col min="7172" max="7172" width="17.140625" style="10" customWidth="1"/>
    <col min="7173" max="7173" width="17.7109375" style="10" customWidth="1"/>
    <col min="7174" max="7174" width="16.42578125" style="10" customWidth="1"/>
    <col min="7175" max="7175" width="15.7109375" style="10" customWidth="1"/>
    <col min="7176" max="7176" width="15" style="10" customWidth="1"/>
    <col min="7177" max="7177" width="13.42578125" style="10" customWidth="1"/>
    <col min="7178" max="7178" width="12.5703125" style="10" customWidth="1"/>
    <col min="7179" max="7179" width="13.7109375" style="10" bestFit="1" customWidth="1"/>
    <col min="7180" max="7422" width="9.140625" style="10"/>
    <col min="7423" max="7423" width="31.28515625" style="10" customWidth="1"/>
    <col min="7424" max="7426" width="10.28515625" style="10" customWidth="1"/>
    <col min="7427" max="7427" width="16.7109375" style="10" customWidth="1"/>
    <col min="7428" max="7428" width="17.140625" style="10" customWidth="1"/>
    <col min="7429" max="7429" width="17.7109375" style="10" customWidth="1"/>
    <col min="7430" max="7430" width="16.42578125" style="10" customWidth="1"/>
    <col min="7431" max="7431" width="15.7109375" style="10" customWidth="1"/>
    <col min="7432" max="7432" width="15" style="10" customWidth="1"/>
    <col min="7433" max="7433" width="13.42578125" style="10" customWidth="1"/>
    <col min="7434" max="7434" width="12.5703125" style="10" customWidth="1"/>
    <col min="7435" max="7435" width="13.7109375" style="10" bestFit="1" customWidth="1"/>
    <col min="7436" max="7678" width="9.140625" style="10"/>
    <col min="7679" max="7679" width="31.28515625" style="10" customWidth="1"/>
    <col min="7680" max="7682" width="10.28515625" style="10" customWidth="1"/>
    <col min="7683" max="7683" width="16.7109375" style="10" customWidth="1"/>
    <col min="7684" max="7684" width="17.140625" style="10" customWidth="1"/>
    <col min="7685" max="7685" width="17.7109375" style="10" customWidth="1"/>
    <col min="7686" max="7686" width="16.42578125" style="10" customWidth="1"/>
    <col min="7687" max="7687" width="15.7109375" style="10" customWidth="1"/>
    <col min="7688" max="7688" width="15" style="10" customWidth="1"/>
    <col min="7689" max="7689" width="13.42578125" style="10" customWidth="1"/>
    <col min="7690" max="7690" width="12.5703125" style="10" customWidth="1"/>
    <col min="7691" max="7691" width="13.7109375" style="10" bestFit="1" customWidth="1"/>
    <col min="7692" max="7934" width="9.140625" style="10"/>
    <col min="7935" max="7935" width="31.28515625" style="10" customWidth="1"/>
    <col min="7936" max="7938" width="10.28515625" style="10" customWidth="1"/>
    <col min="7939" max="7939" width="16.7109375" style="10" customWidth="1"/>
    <col min="7940" max="7940" width="17.140625" style="10" customWidth="1"/>
    <col min="7941" max="7941" width="17.7109375" style="10" customWidth="1"/>
    <col min="7942" max="7942" width="16.42578125" style="10" customWidth="1"/>
    <col min="7943" max="7943" width="15.7109375" style="10" customWidth="1"/>
    <col min="7944" max="7944" width="15" style="10" customWidth="1"/>
    <col min="7945" max="7945" width="13.42578125" style="10" customWidth="1"/>
    <col min="7946" max="7946" width="12.5703125" style="10" customWidth="1"/>
    <col min="7947" max="7947" width="13.7109375" style="10" bestFit="1" customWidth="1"/>
    <col min="7948" max="8190" width="9.140625" style="10"/>
    <col min="8191" max="8191" width="31.28515625" style="10" customWidth="1"/>
    <col min="8192" max="8194" width="10.28515625" style="10" customWidth="1"/>
    <col min="8195" max="8195" width="16.7109375" style="10" customWidth="1"/>
    <col min="8196" max="8196" width="17.140625" style="10" customWidth="1"/>
    <col min="8197" max="8197" width="17.7109375" style="10" customWidth="1"/>
    <col min="8198" max="8198" width="16.42578125" style="10" customWidth="1"/>
    <col min="8199" max="8199" width="15.7109375" style="10" customWidth="1"/>
    <col min="8200" max="8200" width="15" style="10" customWidth="1"/>
    <col min="8201" max="8201" width="13.42578125" style="10" customWidth="1"/>
    <col min="8202" max="8202" width="12.5703125" style="10" customWidth="1"/>
    <col min="8203" max="8203" width="13.7109375" style="10" bestFit="1" customWidth="1"/>
    <col min="8204" max="8446" width="9.140625" style="10"/>
    <col min="8447" max="8447" width="31.28515625" style="10" customWidth="1"/>
    <col min="8448" max="8450" width="10.28515625" style="10" customWidth="1"/>
    <col min="8451" max="8451" width="16.7109375" style="10" customWidth="1"/>
    <col min="8452" max="8452" width="17.140625" style="10" customWidth="1"/>
    <col min="8453" max="8453" width="17.7109375" style="10" customWidth="1"/>
    <col min="8454" max="8454" width="16.42578125" style="10" customWidth="1"/>
    <col min="8455" max="8455" width="15.7109375" style="10" customWidth="1"/>
    <col min="8456" max="8456" width="15" style="10" customWidth="1"/>
    <col min="8457" max="8457" width="13.42578125" style="10" customWidth="1"/>
    <col min="8458" max="8458" width="12.5703125" style="10" customWidth="1"/>
    <col min="8459" max="8459" width="13.7109375" style="10" bestFit="1" customWidth="1"/>
    <col min="8460" max="8702" width="9.140625" style="10"/>
    <col min="8703" max="8703" width="31.28515625" style="10" customWidth="1"/>
    <col min="8704" max="8706" width="10.28515625" style="10" customWidth="1"/>
    <col min="8707" max="8707" width="16.7109375" style="10" customWidth="1"/>
    <col min="8708" max="8708" width="17.140625" style="10" customWidth="1"/>
    <col min="8709" max="8709" width="17.7109375" style="10" customWidth="1"/>
    <col min="8710" max="8710" width="16.42578125" style="10" customWidth="1"/>
    <col min="8711" max="8711" width="15.7109375" style="10" customWidth="1"/>
    <col min="8712" max="8712" width="15" style="10" customWidth="1"/>
    <col min="8713" max="8713" width="13.42578125" style="10" customWidth="1"/>
    <col min="8714" max="8714" width="12.5703125" style="10" customWidth="1"/>
    <col min="8715" max="8715" width="13.7109375" style="10" bestFit="1" customWidth="1"/>
    <col min="8716" max="8958" width="9.140625" style="10"/>
    <col min="8959" max="8959" width="31.28515625" style="10" customWidth="1"/>
    <col min="8960" max="8962" width="10.28515625" style="10" customWidth="1"/>
    <col min="8963" max="8963" width="16.7109375" style="10" customWidth="1"/>
    <col min="8964" max="8964" width="17.140625" style="10" customWidth="1"/>
    <col min="8965" max="8965" width="17.7109375" style="10" customWidth="1"/>
    <col min="8966" max="8966" width="16.42578125" style="10" customWidth="1"/>
    <col min="8967" max="8967" width="15.7109375" style="10" customWidth="1"/>
    <col min="8968" max="8968" width="15" style="10" customWidth="1"/>
    <col min="8969" max="8969" width="13.42578125" style="10" customWidth="1"/>
    <col min="8970" max="8970" width="12.5703125" style="10" customWidth="1"/>
    <col min="8971" max="8971" width="13.7109375" style="10" bestFit="1" customWidth="1"/>
    <col min="8972" max="9214" width="9.140625" style="10"/>
    <col min="9215" max="9215" width="31.28515625" style="10" customWidth="1"/>
    <col min="9216" max="9218" width="10.28515625" style="10" customWidth="1"/>
    <col min="9219" max="9219" width="16.7109375" style="10" customWidth="1"/>
    <col min="9220" max="9220" width="17.140625" style="10" customWidth="1"/>
    <col min="9221" max="9221" width="17.7109375" style="10" customWidth="1"/>
    <col min="9222" max="9222" width="16.42578125" style="10" customWidth="1"/>
    <col min="9223" max="9223" width="15.7109375" style="10" customWidth="1"/>
    <col min="9224" max="9224" width="15" style="10" customWidth="1"/>
    <col min="9225" max="9225" width="13.42578125" style="10" customWidth="1"/>
    <col min="9226" max="9226" width="12.5703125" style="10" customWidth="1"/>
    <col min="9227" max="9227" width="13.7109375" style="10" bestFit="1" customWidth="1"/>
    <col min="9228" max="9470" width="9.140625" style="10"/>
    <col min="9471" max="9471" width="31.28515625" style="10" customWidth="1"/>
    <col min="9472" max="9474" width="10.28515625" style="10" customWidth="1"/>
    <col min="9475" max="9475" width="16.7109375" style="10" customWidth="1"/>
    <col min="9476" max="9476" width="17.140625" style="10" customWidth="1"/>
    <col min="9477" max="9477" width="17.7109375" style="10" customWidth="1"/>
    <col min="9478" max="9478" width="16.42578125" style="10" customWidth="1"/>
    <col min="9479" max="9479" width="15.7109375" style="10" customWidth="1"/>
    <col min="9480" max="9480" width="15" style="10" customWidth="1"/>
    <col min="9481" max="9481" width="13.42578125" style="10" customWidth="1"/>
    <col min="9482" max="9482" width="12.5703125" style="10" customWidth="1"/>
    <col min="9483" max="9483" width="13.7109375" style="10" bestFit="1" customWidth="1"/>
    <col min="9484" max="9726" width="9.140625" style="10"/>
    <col min="9727" max="9727" width="31.28515625" style="10" customWidth="1"/>
    <col min="9728" max="9730" width="10.28515625" style="10" customWidth="1"/>
    <col min="9731" max="9731" width="16.7109375" style="10" customWidth="1"/>
    <col min="9732" max="9732" width="17.140625" style="10" customWidth="1"/>
    <col min="9733" max="9733" width="17.7109375" style="10" customWidth="1"/>
    <col min="9734" max="9734" width="16.42578125" style="10" customWidth="1"/>
    <col min="9735" max="9735" width="15.7109375" style="10" customWidth="1"/>
    <col min="9736" max="9736" width="15" style="10" customWidth="1"/>
    <col min="9737" max="9737" width="13.42578125" style="10" customWidth="1"/>
    <col min="9738" max="9738" width="12.5703125" style="10" customWidth="1"/>
    <col min="9739" max="9739" width="13.7109375" style="10" bestFit="1" customWidth="1"/>
    <col min="9740" max="9982" width="9.140625" style="10"/>
    <col min="9983" max="9983" width="31.28515625" style="10" customWidth="1"/>
    <col min="9984" max="9986" width="10.28515625" style="10" customWidth="1"/>
    <col min="9987" max="9987" width="16.7109375" style="10" customWidth="1"/>
    <col min="9988" max="9988" width="17.140625" style="10" customWidth="1"/>
    <col min="9989" max="9989" width="17.7109375" style="10" customWidth="1"/>
    <col min="9990" max="9990" width="16.42578125" style="10" customWidth="1"/>
    <col min="9991" max="9991" width="15.7109375" style="10" customWidth="1"/>
    <col min="9992" max="9992" width="15" style="10" customWidth="1"/>
    <col min="9993" max="9993" width="13.42578125" style="10" customWidth="1"/>
    <col min="9994" max="9994" width="12.5703125" style="10" customWidth="1"/>
    <col min="9995" max="9995" width="13.7109375" style="10" bestFit="1" customWidth="1"/>
    <col min="9996" max="10238" width="9.140625" style="10"/>
    <col min="10239" max="10239" width="31.28515625" style="10" customWidth="1"/>
    <col min="10240" max="10242" width="10.28515625" style="10" customWidth="1"/>
    <col min="10243" max="10243" width="16.7109375" style="10" customWidth="1"/>
    <col min="10244" max="10244" width="17.140625" style="10" customWidth="1"/>
    <col min="10245" max="10245" width="17.7109375" style="10" customWidth="1"/>
    <col min="10246" max="10246" width="16.42578125" style="10" customWidth="1"/>
    <col min="10247" max="10247" width="15.7109375" style="10" customWidth="1"/>
    <col min="10248" max="10248" width="15" style="10" customWidth="1"/>
    <col min="10249" max="10249" width="13.42578125" style="10" customWidth="1"/>
    <col min="10250" max="10250" width="12.5703125" style="10" customWidth="1"/>
    <col min="10251" max="10251" width="13.7109375" style="10" bestFit="1" customWidth="1"/>
    <col min="10252" max="10494" width="9.140625" style="10"/>
    <col min="10495" max="10495" width="31.28515625" style="10" customWidth="1"/>
    <col min="10496" max="10498" width="10.28515625" style="10" customWidth="1"/>
    <col min="10499" max="10499" width="16.7109375" style="10" customWidth="1"/>
    <col min="10500" max="10500" width="17.140625" style="10" customWidth="1"/>
    <col min="10501" max="10501" width="17.7109375" style="10" customWidth="1"/>
    <col min="10502" max="10502" width="16.42578125" style="10" customWidth="1"/>
    <col min="10503" max="10503" width="15.7109375" style="10" customWidth="1"/>
    <col min="10504" max="10504" width="15" style="10" customWidth="1"/>
    <col min="10505" max="10505" width="13.42578125" style="10" customWidth="1"/>
    <col min="10506" max="10506" width="12.5703125" style="10" customWidth="1"/>
    <col min="10507" max="10507" width="13.7109375" style="10" bestFit="1" customWidth="1"/>
    <col min="10508" max="10750" width="9.140625" style="10"/>
    <col min="10751" max="10751" width="31.28515625" style="10" customWidth="1"/>
    <col min="10752" max="10754" width="10.28515625" style="10" customWidth="1"/>
    <col min="10755" max="10755" width="16.7109375" style="10" customWidth="1"/>
    <col min="10756" max="10756" width="17.140625" style="10" customWidth="1"/>
    <col min="10757" max="10757" width="17.7109375" style="10" customWidth="1"/>
    <col min="10758" max="10758" width="16.42578125" style="10" customWidth="1"/>
    <col min="10759" max="10759" width="15.7109375" style="10" customWidth="1"/>
    <col min="10760" max="10760" width="15" style="10" customWidth="1"/>
    <col min="10761" max="10761" width="13.42578125" style="10" customWidth="1"/>
    <col min="10762" max="10762" width="12.5703125" style="10" customWidth="1"/>
    <col min="10763" max="10763" width="13.7109375" style="10" bestFit="1" customWidth="1"/>
    <col min="10764" max="11006" width="9.140625" style="10"/>
    <col min="11007" max="11007" width="31.28515625" style="10" customWidth="1"/>
    <col min="11008" max="11010" width="10.28515625" style="10" customWidth="1"/>
    <col min="11011" max="11011" width="16.7109375" style="10" customWidth="1"/>
    <col min="11012" max="11012" width="17.140625" style="10" customWidth="1"/>
    <col min="11013" max="11013" width="17.7109375" style="10" customWidth="1"/>
    <col min="11014" max="11014" width="16.42578125" style="10" customWidth="1"/>
    <col min="11015" max="11015" width="15.7109375" style="10" customWidth="1"/>
    <col min="11016" max="11016" width="15" style="10" customWidth="1"/>
    <col min="11017" max="11017" width="13.42578125" style="10" customWidth="1"/>
    <col min="11018" max="11018" width="12.5703125" style="10" customWidth="1"/>
    <col min="11019" max="11019" width="13.7109375" style="10" bestFit="1" customWidth="1"/>
    <col min="11020" max="11262" width="9.140625" style="10"/>
    <col min="11263" max="11263" width="31.28515625" style="10" customWidth="1"/>
    <col min="11264" max="11266" width="10.28515625" style="10" customWidth="1"/>
    <col min="11267" max="11267" width="16.7109375" style="10" customWidth="1"/>
    <col min="11268" max="11268" width="17.140625" style="10" customWidth="1"/>
    <col min="11269" max="11269" width="17.7109375" style="10" customWidth="1"/>
    <col min="11270" max="11270" width="16.42578125" style="10" customWidth="1"/>
    <col min="11271" max="11271" width="15.7109375" style="10" customWidth="1"/>
    <col min="11272" max="11272" width="15" style="10" customWidth="1"/>
    <col min="11273" max="11273" width="13.42578125" style="10" customWidth="1"/>
    <col min="11274" max="11274" width="12.5703125" style="10" customWidth="1"/>
    <col min="11275" max="11275" width="13.7109375" style="10" bestFit="1" customWidth="1"/>
    <col min="11276" max="11518" width="9.140625" style="10"/>
    <col min="11519" max="11519" width="31.28515625" style="10" customWidth="1"/>
    <col min="11520" max="11522" width="10.28515625" style="10" customWidth="1"/>
    <col min="11523" max="11523" width="16.7109375" style="10" customWidth="1"/>
    <col min="11524" max="11524" width="17.140625" style="10" customWidth="1"/>
    <col min="11525" max="11525" width="17.7109375" style="10" customWidth="1"/>
    <col min="11526" max="11526" width="16.42578125" style="10" customWidth="1"/>
    <col min="11527" max="11527" width="15.7109375" style="10" customWidth="1"/>
    <col min="11528" max="11528" width="15" style="10" customWidth="1"/>
    <col min="11529" max="11529" width="13.42578125" style="10" customWidth="1"/>
    <col min="11530" max="11530" width="12.5703125" style="10" customWidth="1"/>
    <col min="11531" max="11531" width="13.7109375" style="10" bestFit="1" customWidth="1"/>
    <col min="11532" max="11774" width="9.140625" style="10"/>
    <col min="11775" max="11775" width="31.28515625" style="10" customWidth="1"/>
    <col min="11776" max="11778" width="10.28515625" style="10" customWidth="1"/>
    <col min="11779" max="11779" width="16.7109375" style="10" customWidth="1"/>
    <col min="11780" max="11780" width="17.140625" style="10" customWidth="1"/>
    <col min="11781" max="11781" width="17.7109375" style="10" customWidth="1"/>
    <col min="11782" max="11782" width="16.42578125" style="10" customWidth="1"/>
    <col min="11783" max="11783" width="15.7109375" style="10" customWidth="1"/>
    <col min="11784" max="11784" width="15" style="10" customWidth="1"/>
    <col min="11785" max="11785" width="13.42578125" style="10" customWidth="1"/>
    <col min="11786" max="11786" width="12.5703125" style="10" customWidth="1"/>
    <col min="11787" max="11787" width="13.7109375" style="10" bestFit="1" customWidth="1"/>
    <col min="11788" max="12030" width="9.140625" style="10"/>
    <col min="12031" max="12031" width="31.28515625" style="10" customWidth="1"/>
    <col min="12032" max="12034" width="10.28515625" style="10" customWidth="1"/>
    <col min="12035" max="12035" width="16.7109375" style="10" customWidth="1"/>
    <col min="12036" max="12036" width="17.140625" style="10" customWidth="1"/>
    <col min="12037" max="12037" width="17.7109375" style="10" customWidth="1"/>
    <col min="12038" max="12038" width="16.42578125" style="10" customWidth="1"/>
    <col min="12039" max="12039" width="15.7109375" style="10" customWidth="1"/>
    <col min="12040" max="12040" width="15" style="10" customWidth="1"/>
    <col min="12041" max="12041" width="13.42578125" style="10" customWidth="1"/>
    <col min="12042" max="12042" width="12.5703125" style="10" customWidth="1"/>
    <col min="12043" max="12043" width="13.7109375" style="10" bestFit="1" customWidth="1"/>
    <col min="12044" max="12286" width="9.140625" style="10"/>
    <col min="12287" max="12287" width="31.28515625" style="10" customWidth="1"/>
    <col min="12288" max="12290" width="10.28515625" style="10" customWidth="1"/>
    <col min="12291" max="12291" width="16.7109375" style="10" customWidth="1"/>
    <col min="12292" max="12292" width="17.140625" style="10" customWidth="1"/>
    <col min="12293" max="12293" width="17.7109375" style="10" customWidth="1"/>
    <col min="12294" max="12294" width="16.42578125" style="10" customWidth="1"/>
    <col min="12295" max="12295" width="15.7109375" style="10" customWidth="1"/>
    <col min="12296" max="12296" width="15" style="10" customWidth="1"/>
    <col min="12297" max="12297" width="13.42578125" style="10" customWidth="1"/>
    <col min="12298" max="12298" width="12.5703125" style="10" customWidth="1"/>
    <col min="12299" max="12299" width="13.7109375" style="10" bestFit="1" customWidth="1"/>
    <col min="12300" max="12542" width="9.140625" style="10"/>
    <col min="12543" max="12543" width="31.28515625" style="10" customWidth="1"/>
    <col min="12544" max="12546" width="10.28515625" style="10" customWidth="1"/>
    <col min="12547" max="12547" width="16.7109375" style="10" customWidth="1"/>
    <col min="12548" max="12548" width="17.140625" style="10" customWidth="1"/>
    <col min="12549" max="12549" width="17.7109375" style="10" customWidth="1"/>
    <col min="12550" max="12550" width="16.42578125" style="10" customWidth="1"/>
    <col min="12551" max="12551" width="15.7109375" style="10" customWidth="1"/>
    <col min="12552" max="12552" width="15" style="10" customWidth="1"/>
    <col min="12553" max="12553" width="13.42578125" style="10" customWidth="1"/>
    <col min="12554" max="12554" width="12.5703125" style="10" customWidth="1"/>
    <col min="12555" max="12555" width="13.7109375" style="10" bestFit="1" customWidth="1"/>
    <col min="12556" max="12798" width="9.140625" style="10"/>
    <col min="12799" max="12799" width="31.28515625" style="10" customWidth="1"/>
    <col min="12800" max="12802" width="10.28515625" style="10" customWidth="1"/>
    <col min="12803" max="12803" width="16.7109375" style="10" customWidth="1"/>
    <col min="12804" max="12804" width="17.140625" style="10" customWidth="1"/>
    <col min="12805" max="12805" width="17.7109375" style="10" customWidth="1"/>
    <col min="12806" max="12806" width="16.42578125" style="10" customWidth="1"/>
    <col min="12807" max="12807" width="15.7109375" style="10" customWidth="1"/>
    <col min="12808" max="12808" width="15" style="10" customWidth="1"/>
    <col min="12809" max="12809" width="13.42578125" style="10" customWidth="1"/>
    <col min="12810" max="12810" width="12.5703125" style="10" customWidth="1"/>
    <col min="12811" max="12811" width="13.7109375" style="10" bestFit="1" customWidth="1"/>
    <col min="12812" max="13054" width="9.140625" style="10"/>
    <col min="13055" max="13055" width="31.28515625" style="10" customWidth="1"/>
    <col min="13056" max="13058" width="10.28515625" style="10" customWidth="1"/>
    <col min="13059" max="13059" width="16.7109375" style="10" customWidth="1"/>
    <col min="13060" max="13060" width="17.140625" style="10" customWidth="1"/>
    <col min="13061" max="13061" width="17.7109375" style="10" customWidth="1"/>
    <col min="13062" max="13062" width="16.42578125" style="10" customWidth="1"/>
    <col min="13063" max="13063" width="15.7109375" style="10" customWidth="1"/>
    <col min="13064" max="13064" width="15" style="10" customWidth="1"/>
    <col min="13065" max="13065" width="13.42578125" style="10" customWidth="1"/>
    <col min="13066" max="13066" width="12.5703125" style="10" customWidth="1"/>
    <col min="13067" max="13067" width="13.7109375" style="10" bestFit="1" customWidth="1"/>
    <col min="13068" max="13310" width="9.140625" style="10"/>
    <col min="13311" max="13311" width="31.28515625" style="10" customWidth="1"/>
    <col min="13312" max="13314" width="10.28515625" style="10" customWidth="1"/>
    <col min="13315" max="13315" width="16.7109375" style="10" customWidth="1"/>
    <col min="13316" max="13316" width="17.140625" style="10" customWidth="1"/>
    <col min="13317" max="13317" width="17.7109375" style="10" customWidth="1"/>
    <col min="13318" max="13318" width="16.42578125" style="10" customWidth="1"/>
    <col min="13319" max="13319" width="15.7109375" style="10" customWidth="1"/>
    <col min="13320" max="13320" width="15" style="10" customWidth="1"/>
    <col min="13321" max="13321" width="13.42578125" style="10" customWidth="1"/>
    <col min="13322" max="13322" width="12.5703125" style="10" customWidth="1"/>
    <col min="13323" max="13323" width="13.7109375" style="10" bestFit="1" customWidth="1"/>
    <col min="13324" max="13566" width="9.140625" style="10"/>
    <col min="13567" max="13567" width="31.28515625" style="10" customWidth="1"/>
    <col min="13568" max="13570" width="10.28515625" style="10" customWidth="1"/>
    <col min="13571" max="13571" width="16.7109375" style="10" customWidth="1"/>
    <col min="13572" max="13572" width="17.140625" style="10" customWidth="1"/>
    <col min="13573" max="13573" width="17.7109375" style="10" customWidth="1"/>
    <col min="13574" max="13574" width="16.42578125" style="10" customWidth="1"/>
    <col min="13575" max="13575" width="15.7109375" style="10" customWidth="1"/>
    <col min="13576" max="13576" width="15" style="10" customWidth="1"/>
    <col min="13577" max="13577" width="13.42578125" style="10" customWidth="1"/>
    <col min="13578" max="13578" width="12.5703125" style="10" customWidth="1"/>
    <col min="13579" max="13579" width="13.7109375" style="10" bestFit="1" customWidth="1"/>
    <col min="13580" max="13822" width="9.140625" style="10"/>
    <col min="13823" max="13823" width="31.28515625" style="10" customWidth="1"/>
    <col min="13824" max="13826" width="10.28515625" style="10" customWidth="1"/>
    <col min="13827" max="13827" width="16.7109375" style="10" customWidth="1"/>
    <col min="13828" max="13828" width="17.140625" style="10" customWidth="1"/>
    <col min="13829" max="13829" width="17.7109375" style="10" customWidth="1"/>
    <col min="13830" max="13830" width="16.42578125" style="10" customWidth="1"/>
    <col min="13831" max="13831" width="15.7109375" style="10" customWidth="1"/>
    <col min="13832" max="13832" width="15" style="10" customWidth="1"/>
    <col min="13833" max="13833" width="13.42578125" style="10" customWidth="1"/>
    <col min="13834" max="13834" width="12.5703125" style="10" customWidth="1"/>
    <col min="13835" max="13835" width="13.7109375" style="10" bestFit="1" customWidth="1"/>
    <col min="13836" max="14078" width="9.140625" style="10"/>
    <col min="14079" max="14079" width="31.28515625" style="10" customWidth="1"/>
    <col min="14080" max="14082" width="10.28515625" style="10" customWidth="1"/>
    <col min="14083" max="14083" width="16.7109375" style="10" customWidth="1"/>
    <col min="14084" max="14084" width="17.140625" style="10" customWidth="1"/>
    <col min="14085" max="14085" width="17.7109375" style="10" customWidth="1"/>
    <col min="14086" max="14086" width="16.42578125" style="10" customWidth="1"/>
    <col min="14087" max="14087" width="15.7109375" style="10" customWidth="1"/>
    <col min="14088" max="14088" width="15" style="10" customWidth="1"/>
    <col min="14089" max="14089" width="13.42578125" style="10" customWidth="1"/>
    <col min="14090" max="14090" width="12.5703125" style="10" customWidth="1"/>
    <col min="14091" max="14091" width="13.7109375" style="10" bestFit="1" customWidth="1"/>
    <col min="14092" max="14334" width="9.140625" style="10"/>
    <col min="14335" max="14335" width="31.28515625" style="10" customWidth="1"/>
    <col min="14336" max="14338" width="10.28515625" style="10" customWidth="1"/>
    <col min="14339" max="14339" width="16.7109375" style="10" customWidth="1"/>
    <col min="14340" max="14340" width="17.140625" style="10" customWidth="1"/>
    <col min="14341" max="14341" width="17.7109375" style="10" customWidth="1"/>
    <col min="14342" max="14342" width="16.42578125" style="10" customWidth="1"/>
    <col min="14343" max="14343" width="15.7109375" style="10" customWidth="1"/>
    <col min="14344" max="14344" width="15" style="10" customWidth="1"/>
    <col min="14345" max="14345" width="13.42578125" style="10" customWidth="1"/>
    <col min="14346" max="14346" width="12.5703125" style="10" customWidth="1"/>
    <col min="14347" max="14347" width="13.7109375" style="10" bestFit="1" customWidth="1"/>
    <col min="14348" max="14590" width="9.140625" style="10"/>
    <col min="14591" max="14591" width="31.28515625" style="10" customWidth="1"/>
    <col min="14592" max="14594" width="10.28515625" style="10" customWidth="1"/>
    <col min="14595" max="14595" width="16.7109375" style="10" customWidth="1"/>
    <col min="14596" max="14596" width="17.140625" style="10" customWidth="1"/>
    <col min="14597" max="14597" width="17.7109375" style="10" customWidth="1"/>
    <col min="14598" max="14598" width="16.42578125" style="10" customWidth="1"/>
    <col min="14599" max="14599" width="15.7109375" style="10" customWidth="1"/>
    <col min="14600" max="14600" width="15" style="10" customWidth="1"/>
    <col min="14601" max="14601" width="13.42578125" style="10" customWidth="1"/>
    <col min="14602" max="14602" width="12.5703125" style="10" customWidth="1"/>
    <col min="14603" max="14603" width="13.7109375" style="10" bestFit="1" customWidth="1"/>
    <col min="14604" max="14846" width="9.140625" style="10"/>
    <col min="14847" max="14847" width="31.28515625" style="10" customWidth="1"/>
    <col min="14848" max="14850" width="10.28515625" style="10" customWidth="1"/>
    <col min="14851" max="14851" width="16.7109375" style="10" customWidth="1"/>
    <col min="14852" max="14852" width="17.140625" style="10" customWidth="1"/>
    <col min="14853" max="14853" width="17.7109375" style="10" customWidth="1"/>
    <col min="14854" max="14854" width="16.42578125" style="10" customWidth="1"/>
    <col min="14855" max="14855" width="15.7109375" style="10" customWidth="1"/>
    <col min="14856" max="14856" width="15" style="10" customWidth="1"/>
    <col min="14857" max="14857" width="13.42578125" style="10" customWidth="1"/>
    <col min="14858" max="14858" width="12.5703125" style="10" customWidth="1"/>
    <col min="14859" max="14859" width="13.7109375" style="10" bestFit="1" customWidth="1"/>
    <col min="14860" max="15102" width="9.140625" style="10"/>
    <col min="15103" max="15103" width="31.28515625" style="10" customWidth="1"/>
    <col min="15104" max="15106" width="10.28515625" style="10" customWidth="1"/>
    <col min="15107" max="15107" width="16.7109375" style="10" customWidth="1"/>
    <col min="15108" max="15108" width="17.140625" style="10" customWidth="1"/>
    <col min="15109" max="15109" width="17.7109375" style="10" customWidth="1"/>
    <col min="15110" max="15110" width="16.42578125" style="10" customWidth="1"/>
    <col min="15111" max="15111" width="15.7109375" style="10" customWidth="1"/>
    <col min="15112" max="15112" width="15" style="10" customWidth="1"/>
    <col min="15113" max="15113" width="13.42578125" style="10" customWidth="1"/>
    <col min="15114" max="15114" width="12.5703125" style="10" customWidth="1"/>
    <col min="15115" max="15115" width="13.7109375" style="10" bestFit="1" customWidth="1"/>
    <col min="15116" max="15358" width="9.140625" style="10"/>
    <col min="15359" max="15359" width="31.28515625" style="10" customWidth="1"/>
    <col min="15360" max="15362" width="10.28515625" style="10" customWidth="1"/>
    <col min="15363" max="15363" width="16.7109375" style="10" customWidth="1"/>
    <col min="15364" max="15364" width="17.140625" style="10" customWidth="1"/>
    <col min="15365" max="15365" width="17.7109375" style="10" customWidth="1"/>
    <col min="15366" max="15366" width="16.42578125" style="10" customWidth="1"/>
    <col min="15367" max="15367" width="15.7109375" style="10" customWidth="1"/>
    <col min="15368" max="15368" width="15" style="10" customWidth="1"/>
    <col min="15369" max="15369" width="13.42578125" style="10" customWidth="1"/>
    <col min="15370" max="15370" width="12.5703125" style="10" customWidth="1"/>
    <col min="15371" max="15371" width="13.7109375" style="10" bestFit="1" customWidth="1"/>
    <col min="15372" max="15614" width="9.140625" style="10"/>
    <col min="15615" max="15615" width="31.28515625" style="10" customWidth="1"/>
    <col min="15616" max="15618" width="10.28515625" style="10" customWidth="1"/>
    <col min="15619" max="15619" width="16.7109375" style="10" customWidth="1"/>
    <col min="15620" max="15620" width="17.140625" style="10" customWidth="1"/>
    <col min="15621" max="15621" width="17.7109375" style="10" customWidth="1"/>
    <col min="15622" max="15622" width="16.42578125" style="10" customWidth="1"/>
    <col min="15623" max="15623" width="15.7109375" style="10" customWidth="1"/>
    <col min="15624" max="15624" width="15" style="10" customWidth="1"/>
    <col min="15625" max="15625" width="13.42578125" style="10" customWidth="1"/>
    <col min="15626" max="15626" width="12.5703125" style="10" customWidth="1"/>
    <col min="15627" max="15627" width="13.7109375" style="10" bestFit="1" customWidth="1"/>
    <col min="15628" max="15870" width="9.140625" style="10"/>
    <col min="15871" max="15871" width="31.28515625" style="10" customWidth="1"/>
    <col min="15872" max="15874" width="10.28515625" style="10" customWidth="1"/>
    <col min="15875" max="15875" width="16.7109375" style="10" customWidth="1"/>
    <col min="15876" max="15876" width="17.140625" style="10" customWidth="1"/>
    <col min="15877" max="15877" width="17.7109375" style="10" customWidth="1"/>
    <col min="15878" max="15878" width="16.42578125" style="10" customWidth="1"/>
    <col min="15879" max="15879" width="15.7109375" style="10" customWidth="1"/>
    <col min="15880" max="15880" width="15" style="10" customWidth="1"/>
    <col min="15881" max="15881" width="13.42578125" style="10" customWidth="1"/>
    <col min="15882" max="15882" width="12.5703125" style="10" customWidth="1"/>
    <col min="15883" max="15883" width="13.7109375" style="10" bestFit="1" customWidth="1"/>
    <col min="15884" max="16126" width="9.140625" style="10"/>
    <col min="16127" max="16127" width="31.28515625" style="10" customWidth="1"/>
    <col min="16128" max="16130" width="10.28515625" style="10" customWidth="1"/>
    <col min="16131" max="16131" width="16.7109375" style="10" customWidth="1"/>
    <col min="16132" max="16132" width="17.140625" style="10" customWidth="1"/>
    <col min="16133" max="16133" width="17.7109375" style="10" customWidth="1"/>
    <col min="16134" max="16134" width="16.42578125" style="10" customWidth="1"/>
    <col min="16135" max="16135" width="15.7109375" style="10" customWidth="1"/>
    <col min="16136" max="16136" width="15" style="10" customWidth="1"/>
    <col min="16137" max="16137" width="13.42578125" style="10" customWidth="1"/>
    <col min="16138" max="16138" width="12.5703125" style="10" customWidth="1"/>
    <col min="16139" max="16139" width="13.7109375" style="10" bestFit="1" customWidth="1"/>
    <col min="16140" max="16384" width="9.140625" style="10"/>
  </cols>
  <sheetData>
    <row r="1" spans="1:19" s="1" customFormat="1" x14ac:dyDescent="0.3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s="1" customFormat="1" ht="5.2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s="1" customFormat="1" x14ac:dyDescent="0.3">
      <c r="A3" s="66" t="s">
        <v>1</v>
      </c>
      <c r="B3" s="68" t="s">
        <v>2</v>
      </c>
      <c r="C3" s="68"/>
      <c r="D3" s="68"/>
      <c r="E3" s="68" t="s">
        <v>3</v>
      </c>
      <c r="F3" s="68"/>
      <c r="G3" s="68"/>
      <c r="H3" s="68" t="s">
        <v>4</v>
      </c>
      <c r="I3" s="68"/>
      <c r="J3" s="68"/>
      <c r="K3" s="68" t="s">
        <v>5</v>
      </c>
      <c r="L3" s="68"/>
      <c r="M3" s="68"/>
      <c r="N3" s="68" t="s">
        <v>6</v>
      </c>
      <c r="O3" s="68"/>
      <c r="P3" s="68"/>
      <c r="Q3" s="68" t="s">
        <v>7</v>
      </c>
      <c r="R3" s="68"/>
      <c r="S3" s="68"/>
    </row>
    <row r="4" spans="1:19" s="4" customFormat="1" x14ac:dyDescent="0.3">
      <c r="A4" s="67"/>
      <c r="B4" s="3" t="s">
        <v>8</v>
      </c>
      <c r="C4" s="3" t="s">
        <v>9</v>
      </c>
      <c r="D4" s="3" t="s">
        <v>10</v>
      </c>
      <c r="E4" s="3" t="s">
        <v>8</v>
      </c>
      <c r="F4" s="3" t="s">
        <v>9</v>
      </c>
      <c r="G4" s="3" t="s">
        <v>10</v>
      </c>
      <c r="H4" s="3" t="s">
        <v>8</v>
      </c>
      <c r="I4" s="3" t="s">
        <v>9</v>
      </c>
      <c r="J4" s="3" t="s">
        <v>10</v>
      </c>
      <c r="K4" s="3" t="s">
        <v>8</v>
      </c>
      <c r="L4" s="3" t="s">
        <v>9</v>
      </c>
      <c r="M4" s="3" t="s">
        <v>10</v>
      </c>
      <c r="N4" s="3" t="s">
        <v>8</v>
      </c>
      <c r="O4" s="3" t="s">
        <v>9</v>
      </c>
      <c r="P4" s="3" t="s">
        <v>10</v>
      </c>
      <c r="Q4" s="3" t="s">
        <v>8</v>
      </c>
      <c r="R4" s="3" t="s">
        <v>9</v>
      </c>
      <c r="S4" s="3" t="s">
        <v>10</v>
      </c>
    </row>
    <row r="5" spans="1:19" s="4" customFormat="1" x14ac:dyDescent="0.3">
      <c r="A5" s="5" t="s">
        <v>11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21" x14ac:dyDescent="0.35">
      <c r="A6" s="7" t="s">
        <v>12</v>
      </c>
      <c r="B6" s="8">
        <v>1968163567.6400001</v>
      </c>
      <c r="C6" s="8">
        <v>76876202.780000001</v>
      </c>
      <c r="D6" s="8">
        <v>622219047.96000004</v>
      </c>
      <c r="E6" s="8">
        <v>148965166.83000001</v>
      </c>
      <c r="F6" s="8">
        <v>6437671.1100000003</v>
      </c>
      <c r="G6" s="8">
        <v>36919661.789999999</v>
      </c>
      <c r="H6" s="8">
        <v>240000</v>
      </c>
      <c r="I6" s="8">
        <v>12000</v>
      </c>
      <c r="J6" s="8">
        <v>116000</v>
      </c>
      <c r="K6" s="9"/>
      <c r="L6" s="9"/>
      <c r="M6" s="9"/>
      <c r="N6" s="9"/>
      <c r="O6" s="9"/>
      <c r="P6" s="9"/>
      <c r="Q6" s="9"/>
      <c r="R6" s="9"/>
      <c r="S6" s="9"/>
    </row>
    <row r="7" spans="1:19" ht="21" x14ac:dyDescent="0.35">
      <c r="A7" s="7" t="s">
        <v>13</v>
      </c>
      <c r="B7" s="8">
        <f>97634000+72579252.97</f>
        <v>170213252.97</v>
      </c>
      <c r="C7" s="8">
        <f>2758004.51+2923532.5</f>
        <v>5681537.0099999998</v>
      </c>
      <c r="D7" s="8">
        <f>72732805.9+59032087.75</f>
        <v>131764893.65000001</v>
      </c>
      <c r="E7" s="8">
        <f>1197000+13551895.72</f>
        <v>14748895.720000001</v>
      </c>
      <c r="F7" s="8">
        <f>7904.52+352720.17</f>
        <v>360624.69</v>
      </c>
      <c r="G7" s="8">
        <f>1186490.67+12081047.15</f>
        <v>13267537.82</v>
      </c>
      <c r="H7" s="8">
        <v>249081</v>
      </c>
      <c r="I7" s="8">
        <v>10829.61</v>
      </c>
      <c r="J7" s="8">
        <v>209294.8</v>
      </c>
      <c r="K7" s="9"/>
      <c r="L7" s="9"/>
      <c r="M7" s="9"/>
      <c r="N7" s="9"/>
      <c r="O7" s="9"/>
      <c r="P7" s="9"/>
      <c r="Q7" s="9"/>
      <c r="R7" s="9"/>
      <c r="S7" s="9"/>
    </row>
    <row r="8" spans="1:19" ht="21" x14ac:dyDescent="0.35">
      <c r="A8" s="7" t="s">
        <v>14</v>
      </c>
      <c r="B8" s="8">
        <v>215387684.13</v>
      </c>
      <c r="C8" s="8">
        <v>6327046.6100000003</v>
      </c>
      <c r="D8" s="8">
        <v>122381371.61</v>
      </c>
      <c r="E8" s="8">
        <v>32822870.539999999</v>
      </c>
      <c r="F8" s="8">
        <v>507861.97</v>
      </c>
      <c r="G8" s="8">
        <v>28123724.620000001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21" x14ac:dyDescent="0.35">
      <c r="A9" s="7" t="s">
        <v>15</v>
      </c>
      <c r="B9" s="8">
        <v>0</v>
      </c>
      <c r="C9" s="8">
        <v>0</v>
      </c>
      <c r="D9" s="8">
        <v>0</v>
      </c>
      <c r="E9" s="8">
        <v>2989627</v>
      </c>
      <c r="F9" s="8">
        <v>105535.19</v>
      </c>
      <c r="G9" s="8">
        <v>770501.3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x14ac:dyDescent="0.3">
      <c r="A10" s="7" t="s">
        <v>16</v>
      </c>
      <c r="B10" s="9">
        <v>0</v>
      </c>
      <c r="C10" s="9">
        <v>0</v>
      </c>
      <c r="D10" s="9">
        <v>0</v>
      </c>
      <c r="E10" s="9">
        <v>2825204.69</v>
      </c>
      <c r="F10" s="9">
        <v>109166.19</v>
      </c>
      <c r="G10" s="9">
        <v>804531.27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x14ac:dyDescent="0.3">
      <c r="A11" s="7" t="s">
        <v>17</v>
      </c>
      <c r="B11" s="9">
        <v>0</v>
      </c>
      <c r="C11" s="9">
        <v>0</v>
      </c>
      <c r="D11" s="9">
        <v>0</v>
      </c>
      <c r="E11" s="9">
        <v>90994.9</v>
      </c>
      <c r="F11" s="9">
        <v>6649.73</v>
      </c>
      <c r="G11" s="9">
        <v>6649.73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x14ac:dyDescent="0.3">
      <c r="A12" s="7" t="s">
        <v>18</v>
      </c>
      <c r="B12" s="9">
        <v>0</v>
      </c>
      <c r="C12" s="9">
        <v>0</v>
      </c>
      <c r="D12" s="9">
        <v>0</v>
      </c>
      <c r="E12" s="9">
        <v>148384.98000000001</v>
      </c>
      <c r="F12" s="9">
        <v>3709.62</v>
      </c>
      <c r="G12" s="9">
        <v>3709.62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x14ac:dyDescent="0.3">
      <c r="A13" s="7" t="s">
        <v>19</v>
      </c>
      <c r="B13" s="9">
        <v>560496043.96000004</v>
      </c>
      <c r="C13" s="9">
        <v>21835825.91</v>
      </c>
      <c r="D13" s="9">
        <v>273960989.66000003</v>
      </c>
      <c r="E13" s="9">
        <v>18349935.420000002</v>
      </c>
      <c r="F13" s="9">
        <v>770715.66</v>
      </c>
      <c r="G13" s="9">
        <v>5533029.2699999996</v>
      </c>
      <c r="H13" s="9">
        <v>1157977.75</v>
      </c>
      <c r="I13" s="9">
        <v>57898.89</v>
      </c>
      <c r="J13" s="9">
        <v>443093.09</v>
      </c>
      <c r="K13" s="9"/>
      <c r="L13" s="9"/>
      <c r="M13" s="9"/>
      <c r="N13" s="9"/>
      <c r="O13" s="9"/>
      <c r="P13" s="9"/>
      <c r="Q13" s="9"/>
      <c r="R13" s="9"/>
      <c r="S13" s="9"/>
    </row>
    <row r="14" spans="1:19" x14ac:dyDescent="0.3">
      <c r="A14" s="7" t="s">
        <v>20</v>
      </c>
      <c r="B14" s="9">
        <v>186056537.68000001</v>
      </c>
      <c r="C14" s="9">
        <v>6293641.21</v>
      </c>
      <c r="D14" s="9">
        <v>30123679.07</v>
      </c>
      <c r="E14" s="9">
        <v>16457324.380000001</v>
      </c>
      <c r="F14" s="9">
        <v>542700</v>
      </c>
      <c r="G14" s="9">
        <v>2896747.38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x14ac:dyDescent="0.3">
      <c r="A15" s="7" t="s">
        <v>21</v>
      </c>
      <c r="B15" s="9">
        <v>10568940.92</v>
      </c>
      <c r="C15" s="9">
        <v>461590.93</v>
      </c>
      <c r="D15" s="9">
        <v>4224636.84</v>
      </c>
      <c r="E15" s="9">
        <v>1974700</v>
      </c>
      <c r="F15" s="9">
        <v>105285.69</v>
      </c>
      <c r="G15" s="9">
        <v>1265698.42</v>
      </c>
      <c r="H15" s="9"/>
      <c r="I15" s="9"/>
      <c r="J15" s="9"/>
      <c r="K15" s="9"/>
      <c r="L15" s="9"/>
      <c r="M15" s="9"/>
      <c r="N15" s="9">
        <v>123000188</v>
      </c>
      <c r="O15" s="9">
        <v>4212281.2699999996</v>
      </c>
      <c r="P15" s="9">
        <v>19824740.710000001</v>
      </c>
      <c r="Q15" s="9">
        <v>8680000</v>
      </c>
      <c r="R15" s="9">
        <v>289333.33</v>
      </c>
      <c r="S15" s="9">
        <v>1205555.54</v>
      </c>
    </row>
    <row r="16" spans="1:19" x14ac:dyDescent="0.3">
      <c r="A16" s="7" t="s">
        <v>22</v>
      </c>
      <c r="B16" s="9">
        <v>254501605.50999999</v>
      </c>
      <c r="C16" s="9">
        <v>9281151.8900000006</v>
      </c>
      <c r="D16" s="9">
        <v>86360295.939999998</v>
      </c>
      <c r="E16" s="9">
        <v>4196082.8600000003</v>
      </c>
      <c r="F16" s="9">
        <v>185157.9</v>
      </c>
      <c r="G16" s="9">
        <v>1862134.72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x14ac:dyDescent="0.3">
      <c r="A17" s="7" t="s">
        <v>23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s="1" customFormat="1" x14ac:dyDescent="0.3">
      <c r="A18" s="11" t="s">
        <v>24</v>
      </c>
      <c r="B18" s="12">
        <f t="shared" ref="B18:S18" si="0">SUM(B6:B17)</f>
        <v>3365387632.8100004</v>
      </c>
      <c r="C18" s="12">
        <f t="shared" si="0"/>
        <v>126756996.34</v>
      </c>
      <c r="D18" s="12">
        <f t="shared" si="0"/>
        <v>1271034914.73</v>
      </c>
      <c r="E18" s="12">
        <f t="shared" si="0"/>
        <v>243569187.31999999</v>
      </c>
      <c r="F18" s="12">
        <f t="shared" si="0"/>
        <v>9135077.7500000019</v>
      </c>
      <c r="G18" s="12">
        <f t="shared" si="0"/>
        <v>91453925.939999998</v>
      </c>
      <c r="H18" s="12">
        <f t="shared" si="0"/>
        <v>1647058.75</v>
      </c>
      <c r="I18" s="12">
        <f t="shared" si="0"/>
        <v>80728.5</v>
      </c>
      <c r="J18" s="12">
        <f t="shared" si="0"/>
        <v>768387.89</v>
      </c>
      <c r="K18" s="12">
        <f t="shared" si="0"/>
        <v>0</v>
      </c>
      <c r="L18" s="12">
        <f t="shared" si="0"/>
        <v>0</v>
      </c>
      <c r="M18" s="12">
        <f t="shared" si="0"/>
        <v>0</v>
      </c>
      <c r="N18" s="12">
        <f t="shared" si="0"/>
        <v>123000188</v>
      </c>
      <c r="O18" s="12">
        <f t="shared" si="0"/>
        <v>4212281.2699999996</v>
      </c>
      <c r="P18" s="12">
        <f t="shared" si="0"/>
        <v>19824740.710000001</v>
      </c>
      <c r="Q18" s="12">
        <f t="shared" si="0"/>
        <v>8680000</v>
      </c>
      <c r="R18" s="12">
        <f t="shared" si="0"/>
        <v>289333.33</v>
      </c>
      <c r="S18" s="12">
        <f t="shared" si="0"/>
        <v>1205555.54</v>
      </c>
    </row>
    <row r="19" spans="1:19" s="1" customFormat="1" x14ac:dyDescent="0.3">
      <c r="A19" s="13" t="str">
        <f>'[1]ครุภัณฑ์รวม มทร.'!A10</f>
        <v>ครุภัณฑ์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s="1" customFormat="1" x14ac:dyDescent="0.3">
      <c r="A20" s="15" t="s">
        <v>12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1:19" ht="21" x14ac:dyDescent="0.35">
      <c r="A21" s="7" t="s">
        <v>25</v>
      </c>
      <c r="B21" s="8">
        <v>5406895.5499999998</v>
      </c>
      <c r="C21" s="8">
        <v>83700.88</v>
      </c>
      <c r="D21" s="8">
        <v>5168762.68</v>
      </c>
      <c r="E21" s="8">
        <v>649321.69999999995</v>
      </c>
      <c r="F21" s="8">
        <v>119453.49</v>
      </c>
      <c r="G21" s="8">
        <v>229045.67</v>
      </c>
      <c r="H21" s="8"/>
      <c r="I21" s="8"/>
      <c r="J21" s="8"/>
      <c r="K21" s="9"/>
      <c r="L21" s="9"/>
      <c r="M21" s="9"/>
      <c r="N21" s="9"/>
      <c r="O21" s="9"/>
      <c r="P21" s="9"/>
      <c r="Q21" s="9"/>
      <c r="R21" s="9"/>
      <c r="S21" s="9"/>
    </row>
    <row r="22" spans="1:19" ht="21" x14ac:dyDescent="0.35">
      <c r="A22" s="7" t="s">
        <v>26</v>
      </c>
      <c r="B22" s="8">
        <v>41550616.359999999</v>
      </c>
      <c r="C22" s="8">
        <v>1693042.03</v>
      </c>
      <c r="D22" s="8">
        <v>38818069.68</v>
      </c>
      <c r="E22" s="8">
        <v>22052655.109999999</v>
      </c>
      <c r="F22" s="8">
        <v>2576966.46</v>
      </c>
      <c r="G22" s="8">
        <v>9893447.9900000002</v>
      </c>
      <c r="H22" s="8">
        <v>1836530.5</v>
      </c>
      <c r="I22" s="8">
        <v>60162.1</v>
      </c>
      <c r="J22" s="8">
        <v>1610758.6</v>
      </c>
      <c r="K22" s="9"/>
      <c r="L22" s="9"/>
      <c r="M22" s="9"/>
      <c r="N22" s="9"/>
      <c r="O22" s="9"/>
      <c r="P22" s="9"/>
      <c r="Q22" s="9"/>
      <c r="R22" s="9"/>
      <c r="S22" s="9"/>
    </row>
    <row r="23" spans="1:19" ht="21" x14ac:dyDescent="0.35">
      <c r="A23" s="7" t="s">
        <v>27</v>
      </c>
      <c r="B23" s="8">
        <v>75089790.969999999</v>
      </c>
      <c r="C23" s="8">
        <v>8084322.3600000003</v>
      </c>
      <c r="D23" s="8">
        <v>37782537.229999997</v>
      </c>
      <c r="E23" s="8">
        <v>43137185.200000003</v>
      </c>
      <c r="F23" s="8">
        <v>4612065.3</v>
      </c>
      <c r="G23" s="8">
        <v>20748560.789999999</v>
      </c>
      <c r="H23" s="8">
        <v>312000</v>
      </c>
      <c r="I23" s="8">
        <v>44571.43</v>
      </c>
      <c r="J23" s="8">
        <v>221857.15</v>
      </c>
      <c r="K23" s="9"/>
      <c r="L23" s="9"/>
      <c r="M23" s="9"/>
      <c r="N23" s="9"/>
      <c r="O23" s="9"/>
      <c r="P23" s="9"/>
      <c r="Q23" s="9"/>
      <c r="R23" s="9"/>
      <c r="S23" s="9"/>
    </row>
    <row r="24" spans="1:19" ht="21" x14ac:dyDescent="0.35">
      <c r="A24" s="7" t="s">
        <v>28</v>
      </c>
      <c r="B24" s="8">
        <v>6659567.6399999997</v>
      </c>
      <c r="C24" s="8">
        <v>93510.94</v>
      </c>
      <c r="D24" s="8">
        <v>6521529.5199999996</v>
      </c>
      <c r="E24" s="8">
        <v>869247.65</v>
      </c>
      <c r="F24" s="8">
        <v>132545</v>
      </c>
      <c r="G24" s="8">
        <v>792528.99</v>
      </c>
      <c r="H24" s="8"/>
      <c r="I24" s="8"/>
      <c r="J24" s="8"/>
      <c r="K24" s="9"/>
      <c r="L24" s="9"/>
      <c r="M24" s="9"/>
      <c r="N24" s="9"/>
      <c r="O24" s="9"/>
      <c r="P24" s="9"/>
      <c r="Q24" s="9"/>
      <c r="R24" s="9"/>
      <c r="S24" s="9"/>
    </row>
    <row r="25" spans="1:19" ht="21" x14ac:dyDescent="0.35">
      <c r="A25" s="7" t="s">
        <v>29</v>
      </c>
      <c r="B25" s="8">
        <v>1432224.5</v>
      </c>
      <c r="C25" s="8">
        <v>61071.75</v>
      </c>
      <c r="D25" s="8">
        <v>1390546</v>
      </c>
      <c r="E25" s="8">
        <v>177260</v>
      </c>
      <c r="F25" s="8">
        <v>30920</v>
      </c>
      <c r="G25" s="8">
        <v>65737.5</v>
      </c>
      <c r="H25" s="8"/>
      <c r="I25" s="8"/>
      <c r="J25" s="8"/>
      <c r="K25" s="9"/>
      <c r="L25" s="9"/>
      <c r="M25" s="9"/>
      <c r="N25" s="9"/>
      <c r="O25" s="9"/>
      <c r="P25" s="9"/>
      <c r="Q25" s="9"/>
      <c r="R25" s="9"/>
      <c r="S25" s="9"/>
    </row>
    <row r="26" spans="1:19" ht="21" x14ac:dyDescent="0.35">
      <c r="A26" s="7" t="s">
        <v>30</v>
      </c>
      <c r="B26" s="8">
        <v>1965940.3</v>
      </c>
      <c r="C26" s="8">
        <v>50919.839999999997</v>
      </c>
      <c r="D26" s="8">
        <v>1889354.88</v>
      </c>
      <c r="E26" s="8">
        <v>273521.18</v>
      </c>
      <c r="F26" s="8">
        <v>12996.25</v>
      </c>
      <c r="G26" s="8">
        <v>168711.24</v>
      </c>
      <c r="H26" s="8"/>
      <c r="I26" s="8"/>
      <c r="J26" s="8"/>
      <c r="K26" s="9"/>
      <c r="L26" s="9"/>
      <c r="M26" s="9"/>
      <c r="N26" s="9"/>
      <c r="O26" s="9"/>
      <c r="P26" s="9"/>
      <c r="Q26" s="9"/>
      <c r="R26" s="9"/>
      <c r="S26" s="9"/>
    </row>
    <row r="27" spans="1:19" ht="21" x14ac:dyDescent="0.35">
      <c r="A27" s="7" t="s">
        <v>31</v>
      </c>
      <c r="B27" s="8">
        <v>14822212.6</v>
      </c>
      <c r="C27" s="8">
        <v>1626584.62</v>
      </c>
      <c r="D27" s="8">
        <v>10334202.380000001</v>
      </c>
      <c r="E27" s="8">
        <v>350000</v>
      </c>
      <c r="F27" s="8">
        <v>87500</v>
      </c>
      <c r="G27" s="8">
        <v>102083.33</v>
      </c>
      <c r="H27" s="8"/>
      <c r="I27" s="8"/>
      <c r="J27" s="8"/>
      <c r="K27" s="9"/>
      <c r="L27" s="9"/>
      <c r="M27" s="9"/>
      <c r="N27" s="9"/>
      <c r="O27" s="9"/>
      <c r="P27" s="9"/>
      <c r="Q27" s="9"/>
      <c r="R27" s="9"/>
      <c r="S27" s="9"/>
    </row>
    <row r="28" spans="1:19" ht="21" x14ac:dyDescent="0.35">
      <c r="A28" s="7" t="s">
        <v>32</v>
      </c>
      <c r="B28" s="8">
        <v>8273788.5999999996</v>
      </c>
      <c r="C28" s="8">
        <v>614725.36</v>
      </c>
      <c r="D28" s="8">
        <v>5964897.1799999997</v>
      </c>
      <c r="E28" s="8">
        <v>2398928.5</v>
      </c>
      <c r="F28" s="8">
        <v>456099.38</v>
      </c>
      <c r="G28" s="8">
        <v>870181.02</v>
      </c>
      <c r="H28" s="8">
        <v>362820</v>
      </c>
      <c r="I28" s="8">
        <v>0</v>
      </c>
      <c r="J28" s="8">
        <v>362779</v>
      </c>
      <c r="K28" s="9"/>
      <c r="L28" s="9"/>
      <c r="M28" s="9"/>
      <c r="N28" s="9"/>
      <c r="O28" s="9"/>
      <c r="P28" s="9"/>
      <c r="Q28" s="9"/>
      <c r="R28" s="9"/>
      <c r="S28" s="9"/>
    </row>
    <row r="29" spans="1:19" ht="21" x14ac:dyDescent="0.35">
      <c r="A29" s="7" t="s">
        <v>33</v>
      </c>
      <c r="B29" s="8">
        <v>704414.5</v>
      </c>
      <c r="C29" s="8">
        <v>37411.949999999997</v>
      </c>
      <c r="D29" s="8">
        <v>487833.11</v>
      </c>
      <c r="E29" s="8">
        <v>226694</v>
      </c>
      <c r="F29" s="8">
        <v>36585.300000000003</v>
      </c>
      <c r="G29" s="8">
        <v>142438.20000000001</v>
      </c>
      <c r="H29" s="8"/>
      <c r="I29" s="8"/>
      <c r="J29" s="8"/>
      <c r="K29" s="9"/>
      <c r="L29" s="9"/>
      <c r="M29" s="9"/>
      <c r="N29" s="9"/>
      <c r="O29" s="9"/>
      <c r="P29" s="9"/>
      <c r="Q29" s="9"/>
      <c r="R29" s="9"/>
      <c r="S29" s="9"/>
    </row>
    <row r="30" spans="1:19" ht="21" x14ac:dyDescent="0.35">
      <c r="A30" s="7" t="s">
        <v>34</v>
      </c>
      <c r="B30" s="8">
        <v>40746316.990000002</v>
      </c>
      <c r="C30" s="8">
        <v>3070508.97</v>
      </c>
      <c r="D30" s="8">
        <v>36580366.920000002</v>
      </c>
      <c r="E30" s="8">
        <v>11094515.5</v>
      </c>
      <c r="F30" s="8">
        <v>1609015.84</v>
      </c>
      <c r="G30" s="8">
        <v>5434471.29</v>
      </c>
      <c r="H30" s="8">
        <v>167800</v>
      </c>
      <c r="I30" s="8">
        <v>16780</v>
      </c>
      <c r="J30" s="8">
        <v>24076.67</v>
      </c>
      <c r="K30" s="9"/>
      <c r="L30" s="9"/>
      <c r="M30" s="9"/>
      <c r="N30" s="9"/>
      <c r="O30" s="9"/>
      <c r="P30" s="9"/>
      <c r="Q30" s="9"/>
      <c r="R30" s="9"/>
      <c r="S30" s="9"/>
    </row>
    <row r="31" spans="1:19" ht="21" x14ac:dyDescent="0.35">
      <c r="A31" s="7" t="s">
        <v>35</v>
      </c>
      <c r="B31" s="8">
        <v>546380</v>
      </c>
      <c r="C31" s="8">
        <v>4754.25</v>
      </c>
      <c r="D31" s="8">
        <v>542163.99</v>
      </c>
      <c r="E31" s="8">
        <v>249281.82</v>
      </c>
      <c r="F31" s="8">
        <v>25075</v>
      </c>
      <c r="G31" s="8">
        <v>166228.82</v>
      </c>
      <c r="H31" s="8"/>
      <c r="I31" s="8"/>
      <c r="J31" s="8"/>
      <c r="K31" s="9"/>
      <c r="L31" s="9"/>
      <c r="M31" s="9"/>
      <c r="N31" s="9"/>
      <c r="O31" s="9"/>
      <c r="P31" s="9"/>
      <c r="Q31" s="9"/>
      <c r="R31" s="9"/>
      <c r="S31" s="9"/>
    </row>
    <row r="32" spans="1:19" ht="21" x14ac:dyDescent="0.35">
      <c r="A32" s="7" t="s">
        <v>36</v>
      </c>
      <c r="B32" s="8">
        <v>4302536.2</v>
      </c>
      <c r="C32" s="8">
        <v>305367.15000000002</v>
      </c>
      <c r="D32" s="8">
        <v>4010725.64</v>
      </c>
      <c r="E32" s="8">
        <v>3635469.47</v>
      </c>
      <c r="F32" s="8">
        <v>397126.57</v>
      </c>
      <c r="G32" s="8">
        <v>2316057.9300000002</v>
      </c>
      <c r="H32" s="8">
        <v>1792417.8</v>
      </c>
      <c r="I32" s="8">
        <v>3057.14</v>
      </c>
      <c r="J32" s="8">
        <v>1774832.23</v>
      </c>
      <c r="K32" s="9"/>
      <c r="L32" s="9"/>
      <c r="M32" s="9"/>
      <c r="N32" s="9"/>
      <c r="O32" s="9"/>
      <c r="P32" s="9"/>
      <c r="Q32" s="9"/>
      <c r="R32" s="9"/>
      <c r="S32" s="9"/>
    </row>
    <row r="33" spans="1:19" ht="21" x14ac:dyDescent="0.35">
      <c r="A33" s="7" t="s">
        <v>37</v>
      </c>
      <c r="B33" s="8">
        <v>2314517.6</v>
      </c>
      <c r="C33" s="8">
        <v>116075.81</v>
      </c>
      <c r="D33" s="8">
        <v>1656775.7</v>
      </c>
      <c r="E33" s="8">
        <v>6848</v>
      </c>
      <c r="F33" s="8">
        <v>856</v>
      </c>
      <c r="G33" s="8">
        <v>6277.33</v>
      </c>
      <c r="H33" s="8">
        <v>49100</v>
      </c>
      <c r="I33" s="8">
        <v>8975</v>
      </c>
      <c r="J33" s="8">
        <v>16454.169999999998</v>
      </c>
      <c r="K33" s="9"/>
      <c r="L33" s="9"/>
      <c r="M33" s="9"/>
      <c r="N33" s="9"/>
      <c r="O33" s="9"/>
      <c r="P33" s="9"/>
      <c r="Q33" s="9"/>
      <c r="R33" s="9"/>
      <c r="S33" s="9"/>
    </row>
    <row r="34" spans="1:19" ht="21" x14ac:dyDescent="0.35">
      <c r="A34" s="7" t="s">
        <v>38</v>
      </c>
      <c r="B34" s="8">
        <v>455573</v>
      </c>
      <c r="C34" s="8">
        <v>34659.5</v>
      </c>
      <c r="D34" s="8">
        <v>433474.5</v>
      </c>
      <c r="E34" s="8">
        <v>91760.65</v>
      </c>
      <c r="F34" s="8">
        <v>5283.81</v>
      </c>
      <c r="G34" s="8">
        <v>65155.34</v>
      </c>
      <c r="H34" s="8">
        <v>79900</v>
      </c>
      <c r="I34" s="8">
        <v>0</v>
      </c>
      <c r="J34" s="8">
        <v>79899</v>
      </c>
      <c r="K34" s="9"/>
      <c r="L34" s="9"/>
      <c r="M34" s="9"/>
      <c r="N34" s="9"/>
      <c r="O34" s="9"/>
      <c r="P34" s="9"/>
      <c r="Q34" s="9"/>
      <c r="R34" s="9"/>
      <c r="S34" s="9"/>
    </row>
    <row r="35" spans="1:19" ht="21" x14ac:dyDescent="0.35">
      <c r="A35" s="7" t="s">
        <v>39</v>
      </c>
      <c r="B35" s="8">
        <v>1018986.14</v>
      </c>
      <c r="C35" s="8">
        <v>85721.65</v>
      </c>
      <c r="D35" s="8">
        <v>989999.78</v>
      </c>
      <c r="E35" s="8">
        <v>566439.98</v>
      </c>
      <c r="F35" s="8">
        <v>11313.51</v>
      </c>
      <c r="G35" s="8">
        <v>486163.95</v>
      </c>
      <c r="H35" s="8"/>
      <c r="I35" s="8"/>
      <c r="J35" s="8"/>
      <c r="K35" s="9"/>
      <c r="L35" s="9"/>
      <c r="M35" s="9"/>
      <c r="N35" s="9"/>
      <c r="O35" s="9"/>
      <c r="P35" s="9"/>
      <c r="Q35" s="9"/>
      <c r="R35" s="9"/>
      <c r="S35" s="9"/>
    </row>
    <row r="36" spans="1:19" ht="21" x14ac:dyDescent="0.35">
      <c r="A36" s="7" t="s">
        <v>40</v>
      </c>
      <c r="B36" s="8">
        <v>158568659.90000001</v>
      </c>
      <c r="C36" s="8">
        <v>14686469.210000001</v>
      </c>
      <c r="D36" s="8">
        <v>125244700.17</v>
      </c>
      <c r="E36" s="8">
        <v>15878046.35</v>
      </c>
      <c r="F36" s="8">
        <v>1663846.78</v>
      </c>
      <c r="G36" s="8">
        <v>4624258.12</v>
      </c>
      <c r="H36" s="8">
        <v>21400</v>
      </c>
      <c r="I36" s="8">
        <v>3057.14</v>
      </c>
      <c r="J36" s="8">
        <v>3821.43</v>
      </c>
      <c r="K36" s="9"/>
      <c r="L36" s="9"/>
      <c r="M36" s="9"/>
      <c r="N36" s="9"/>
      <c r="O36" s="9"/>
      <c r="P36" s="9"/>
      <c r="Q36" s="9"/>
      <c r="R36" s="9"/>
      <c r="S36" s="9"/>
    </row>
    <row r="37" spans="1:19" ht="21" x14ac:dyDescent="0.35">
      <c r="A37" s="7" t="s">
        <v>41</v>
      </c>
      <c r="B37" s="8">
        <v>194343773.88999999</v>
      </c>
      <c r="C37" s="8">
        <v>9397028.8200000003</v>
      </c>
      <c r="D37" s="8">
        <v>188220106.69</v>
      </c>
      <c r="E37" s="8">
        <v>16127545.51</v>
      </c>
      <c r="F37" s="8">
        <v>2330599.46</v>
      </c>
      <c r="G37" s="8">
        <v>7329664.8700000001</v>
      </c>
      <c r="H37" s="8">
        <v>452010</v>
      </c>
      <c r="I37" s="8">
        <v>1013.5</v>
      </c>
      <c r="J37" s="8">
        <v>424528.5</v>
      </c>
      <c r="K37" s="9"/>
      <c r="L37" s="9"/>
      <c r="M37" s="9"/>
      <c r="N37" s="9"/>
      <c r="O37" s="9"/>
      <c r="P37" s="9"/>
      <c r="Q37" s="9"/>
      <c r="R37" s="9"/>
      <c r="S37" s="9"/>
    </row>
    <row r="38" spans="1:19" ht="21" x14ac:dyDescent="0.35">
      <c r="A38" s="7" t="s">
        <v>42</v>
      </c>
      <c r="B38" s="8">
        <v>560323274.51999998</v>
      </c>
      <c r="C38" s="8">
        <v>39975248.5</v>
      </c>
      <c r="D38" s="8">
        <v>413313646.56999999</v>
      </c>
      <c r="E38" s="8">
        <v>40020815.479999997</v>
      </c>
      <c r="F38" s="8">
        <v>5034297.8</v>
      </c>
      <c r="G38" s="8">
        <v>14719031.300000001</v>
      </c>
      <c r="H38" s="8">
        <v>4358417</v>
      </c>
      <c r="I38" s="8">
        <v>462405.32</v>
      </c>
      <c r="J38" s="8">
        <v>2887520.6</v>
      </c>
      <c r="K38" s="9"/>
      <c r="L38" s="9"/>
      <c r="M38" s="9"/>
      <c r="N38" s="9"/>
      <c r="O38" s="9"/>
      <c r="P38" s="9"/>
      <c r="Q38" s="9"/>
      <c r="R38" s="9"/>
      <c r="S38" s="9"/>
    </row>
    <row r="39" spans="1:19" ht="21" x14ac:dyDescent="0.35">
      <c r="A39" s="7" t="s">
        <v>43</v>
      </c>
      <c r="B39" s="8">
        <v>25390066.640000001</v>
      </c>
      <c r="C39" s="8">
        <v>793128.03</v>
      </c>
      <c r="D39" s="8">
        <v>24157149.210000001</v>
      </c>
      <c r="E39" s="8">
        <v>7253837.6799999997</v>
      </c>
      <c r="F39" s="8">
        <v>632143.64</v>
      </c>
      <c r="G39" s="8">
        <v>4806843.8099999996</v>
      </c>
      <c r="H39" s="8">
        <v>1411190</v>
      </c>
      <c r="I39" s="8">
        <v>16379.64</v>
      </c>
      <c r="J39" s="8">
        <v>1341500.6399999999</v>
      </c>
      <c r="K39" s="9"/>
      <c r="L39" s="9"/>
      <c r="M39" s="9"/>
      <c r="N39" s="9"/>
      <c r="O39" s="9"/>
      <c r="P39" s="9"/>
      <c r="Q39" s="9"/>
      <c r="R39" s="9"/>
      <c r="S39" s="9"/>
    </row>
    <row r="40" spans="1:19" ht="21" x14ac:dyDescent="0.35">
      <c r="A40" s="7" t="s">
        <v>44</v>
      </c>
      <c r="B40" s="8">
        <v>51585120.549999997</v>
      </c>
      <c r="C40" s="8">
        <v>4757598.16</v>
      </c>
      <c r="D40" s="8">
        <v>40449623.270000003</v>
      </c>
      <c r="E40" s="8">
        <v>6628974</v>
      </c>
      <c r="F40" s="8">
        <v>1101712.42</v>
      </c>
      <c r="G40" s="8">
        <v>3086209.24</v>
      </c>
      <c r="H40" s="8">
        <v>21400</v>
      </c>
      <c r="I40" s="8">
        <v>3057.14</v>
      </c>
      <c r="J40" s="8">
        <v>3821.43</v>
      </c>
      <c r="K40" s="9"/>
      <c r="L40" s="9"/>
      <c r="M40" s="9"/>
      <c r="N40" s="9"/>
      <c r="O40" s="9"/>
      <c r="P40" s="9"/>
      <c r="Q40" s="9"/>
      <c r="R40" s="9"/>
      <c r="S40" s="9"/>
    </row>
    <row r="41" spans="1:19" ht="21" x14ac:dyDescent="0.35">
      <c r="A41" s="7" t="s">
        <v>45</v>
      </c>
      <c r="B41" s="8">
        <v>536494.4</v>
      </c>
      <c r="C41" s="8">
        <v>31633.15</v>
      </c>
      <c r="D41" s="8">
        <v>446638.65</v>
      </c>
      <c r="E41" s="8">
        <v>154964</v>
      </c>
      <c r="F41" s="8">
        <v>1720.15</v>
      </c>
      <c r="G41" s="8">
        <v>149424.06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ht="21" x14ac:dyDescent="0.35">
      <c r="A42" s="7" t="s">
        <v>46</v>
      </c>
      <c r="B42" s="8">
        <v>29647530</v>
      </c>
      <c r="C42" s="8">
        <v>2854060.61</v>
      </c>
      <c r="D42" s="8">
        <v>25286734.149999999</v>
      </c>
      <c r="E42" s="8">
        <v>699309</v>
      </c>
      <c r="F42" s="8">
        <v>72874.899999999994</v>
      </c>
      <c r="G42" s="8">
        <v>498642.69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ht="21" x14ac:dyDescent="0.35">
      <c r="A43" s="7" t="s">
        <v>47</v>
      </c>
      <c r="B43" s="8">
        <v>350352</v>
      </c>
      <c r="C43" s="8">
        <v>22516.75</v>
      </c>
      <c r="D43" s="8">
        <v>314106.55</v>
      </c>
      <c r="E43" s="8">
        <v>43980</v>
      </c>
      <c r="F43" s="8">
        <v>10995</v>
      </c>
      <c r="G43" s="8">
        <v>28403.75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ht="21" x14ac:dyDescent="0.35">
      <c r="A44" s="7" t="s">
        <v>48</v>
      </c>
      <c r="B44" s="8">
        <v>233500</v>
      </c>
      <c r="C44" s="8">
        <v>29366.75</v>
      </c>
      <c r="D44" s="8">
        <v>202992.88</v>
      </c>
      <c r="E44" s="8">
        <v>49969</v>
      </c>
      <c r="F44" s="8">
        <v>6246.13</v>
      </c>
      <c r="G44" s="8">
        <v>18217.86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 ht="21" x14ac:dyDescent="0.35">
      <c r="A45" s="7" t="s">
        <v>49</v>
      </c>
      <c r="B45" s="8">
        <v>8256751.79</v>
      </c>
      <c r="C45" s="8">
        <v>1081562.92</v>
      </c>
      <c r="D45" s="8">
        <v>1631533.57</v>
      </c>
      <c r="E45" s="8">
        <v>718531.36</v>
      </c>
      <c r="F45" s="8">
        <v>57588.73</v>
      </c>
      <c r="G45" s="8">
        <v>114605.24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ht="21" x14ac:dyDescent="0.35">
      <c r="A46" s="7" t="s">
        <v>50</v>
      </c>
      <c r="B46" s="8">
        <v>22994.3</v>
      </c>
      <c r="C46" s="8">
        <v>0</v>
      </c>
      <c r="D46" s="8">
        <v>22993.3</v>
      </c>
      <c r="E46" s="8">
        <v>13900</v>
      </c>
      <c r="F46" s="8">
        <v>1737.5</v>
      </c>
      <c r="G46" s="8">
        <v>5212.5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ht="21" x14ac:dyDescent="0.35">
      <c r="A47" s="7" t="s">
        <v>51</v>
      </c>
      <c r="B47" s="8">
        <v>38912950</v>
      </c>
      <c r="C47" s="8">
        <v>4112320</v>
      </c>
      <c r="D47" s="8">
        <v>6168480</v>
      </c>
      <c r="E47" s="8">
        <v>10018725</v>
      </c>
      <c r="F47" s="8">
        <v>1219294.69</v>
      </c>
      <c r="G47" s="8">
        <v>1237471.78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ht="21" x14ac:dyDescent="0.35">
      <c r="A48" s="7" t="s">
        <v>15</v>
      </c>
      <c r="B48" s="8">
        <v>0</v>
      </c>
      <c r="C48" s="8">
        <v>0</v>
      </c>
      <c r="D48" s="8">
        <v>0</v>
      </c>
      <c r="E48" s="8">
        <v>10032254.52</v>
      </c>
      <c r="F48" s="8">
        <v>793206.27</v>
      </c>
      <c r="G48" s="8">
        <v>6230222.0599999996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ht="21" x14ac:dyDescent="0.35">
      <c r="A49" s="7" t="s">
        <v>16</v>
      </c>
      <c r="B49" s="8">
        <v>5408043.4000000004</v>
      </c>
      <c r="C49" s="8">
        <v>45576.11</v>
      </c>
      <c r="D49" s="8">
        <v>5292668.29</v>
      </c>
      <c r="E49" s="8">
        <v>14463595.32</v>
      </c>
      <c r="F49" s="8">
        <v>2018655.11</v>
      </c>
      <c r="G49" s="8">
        <v>7871748.2000000002</v>
      </c>
      <c r="H49" s="9">
        <v>622350.5</v>
      </c>
      <c r="I49" s="9">
        <v>86020.38</v>
      </c>
      <c r="J49" s="9">
        <v>280043.84000000003</v>
      </c>
      <c r="K49" s="9"/>
      <c r="L49" s="9"/>
      <c r="M49" s="9"/>
      <c r="N49" s="9"/>
      <c r="O49" s="9"/>
      <c r="P49" s="9"/>
      <c r="Q49" s="9"/>
      <c r="R49" s="9"/>
      <c r="S49" s="9"/>
    </row>
    <row r="50" spans="1:19" x14ac:dyDescent="0.3">
      <c r="A50" s="7" t="s">
        <v>52</v>
      </c>
      <c r="B50" s="9">
        <v>47495000</v>
      </c>
      <c r="C50" s="9">
        <v>5095483.33</v>
      </c>
      <c r="D50" s="9">
        <v>6006108.3300000001</v>
      </c>
      <c r="E50" s="9">
        <v>49444.7</v>
      </c>
      <c r="F50" s="9">
        <v>3296.31</v>
      </c>
      <c r="G50" s="9">
        <v>3296.31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x14ac:dyDescent="0.3">
      <c r="A51" s="7" t="s">
        <v>17</v>
      </c>
      <c r="B51" s="9"/>
      <c r="C51" s="9"/>
      <c r="D51" s="9"/>
      <c r="E51" s="9">
        <v>1094757.28</v>
      </c>
      <c r="F51" s="9">
        <v>137156.63</v>
      </c>
      <c r="G51" s="9">
        <v>137281.46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19" x14ac:dyDescent="0.3">
      <c r="A52" s="7" t="s">
        <v>18</v>
      </c>
      <c r="B52" s="9"/>
      <c r="C52" s="9"/>
      <c r="D52" s="9"/>
      <c r="E52" s="9">
        <v>595000</v>
      </c>
      <c r="F52" s="9">
        <v>85000</v>
      </c>
      <c r="G52" s="9">
        <v>212500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x14ac:dyDescent="0.3">
      <c r="A53" s="7" t="s">
        <v>53</v>
      </c>
      <c r="B53" s="9"/>
      <c r="C53" s="9"/>
      <c r="D53" s="9"/>
      <c r="E53" s="9">
        <v>64400</v>
      </c>
      <c r="F53" s="9">
        <v>12880</v>
      </c>
      <c r="G53" s="9">
        <v>30053.34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 x14ac:dyDescent="0.3">
      <c r="A54" s="7" t="s">
        <v>54</v>
      </c>
      <c r="B54" s="9"/>
      <c r="C54" s="9"/>
      <c r="D54" s="9"/>
      <c r="E54" s="9">
        <v>191100</v>
      </c>
      <c r="F54" s="9">
        <v>38220</v>
      </c>
      <c r="G54" s="9">
        <v>108290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x14ac:dyDescent="0.3">
      <c r="A55" s="7" t="s">
        <v>55</v>
      </c>
      <c r="B55" s="9"/>
      <c r="C55" s="9"/>
      <c r="D55" s="9"/>
      <c r="E55" s="9">
        <v>86456</v>
      </c>
      <c r="F55" s="9">
        <v>0</v>
      </c>
      <c r="G55" s="9">
        <v>86455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s="1" customFormat="1" x14ac:dyDescent="0.3">
      <c r="A56" s="17" t="s">
        <v>56</v>
      </c>
      <c r="B56" s="18">
        <f t="shared" ref="B56:S56" si="1">SUM(B21:B55)</f>
        <v>1326364272.3400002</v>
      </c>
      <c r="C56" s="18">
        <f t="shared" si="1"/>
        <v>98844369.400000006</v>
      </c>
      <c r="D56" s="18">
        <f t="shared" si="1"/>
        <v>989328720.81999981</v>
      </c>
      <c r="E56" s="18">
        <f t="shared" si="1"/>
        <v>209964733.96000001</v>
      </c>
      <c r="F56" s="18">
        <f t="shared" si="1"/>
        <v>25335273.429999992</v>
      </c>
      <c r="G56" s="18">
        <f t="shared" si="1"/>
        <v>92784920.979999989</v>
      </c>
      <c r="H56" s="18">
        <f t="shared" si="1"/>
        <v>11487335.800000001</v>
      </c>
      <c r="I56" s="18">
        <f t="shared" si="1"/>
        <v>705478.79</v>
      </c>
      <c r="J56" s="18">
        <f t="shared" si="1"/>
        <v>9031893.2599999998</v>
      </c>
      <c r="K56" s="18">
        <f t="shared" si="1"/>
        <v>0</v>
      </c>
      <c r="L56" s="18">
        <f t="shared" si="1"/>
        <v>0</v>
      </c>
      <c r="M56" s="18">
        <f t="shared" si="1"/>
        <v>0</v>
      </c>
      <c r="N56" s="18">
        <f t="shared" si="1"/>
        <v>0</v>
      </c>
      <c r="O56" s="18">
        <f t="shared" si="1"/>
        <v>0</v>
      </c>
      <c r="P56" s="18">
        <f t="shared" si="1"/>
        <v>0</v>
      </c>
      <c r="Q56" s="18">
        <f t="shared" si="1"/>
        <v>0</v>
      </c>
      <c r="R56" s="18">
        <f t="shared" si="1"/>
        <v>0</v>
      </c>
      <c r="S56" s="18">
        <f t="shared" si="1"/>
        <v>0</v>
      </c>
    </row>
    <row r="57" spans="1:19" s="1" customFormat="1" x14ac:dyDescent="0.3">
      <c r="A57" s="19" t="s">
        <v>57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</row>
    <row r="58" spans="1:19" ht="21" x14ac:dyDescent="0.35">
      <c r="A58" s="7" t="s">
        <v>13</v>
      </c>
      <c r="B58" s="8">
        <v>48814457.100000001</v>
      </c>
      <c r="C58" s="8">
        <v>3438824.76</v>
      </c>
      <c r="D58" s="8">
        <v>41190756.43</v>
      </c>
      <c r="E58" s="8">
        <v>25013549.739999998</v>
      </c>
      <c r="F58" s="8">
        <v>993263.03</v>
      </c>
      <c r="G58" s="8">
        <v>19230094.350000001</v>
      </c>
      <c r="H58" s="8">
        <v>2047279.56</v>
      </c>
      <c r="I58" s="8">
        <v>22286.75</v>
      </c>
      <c r="J58" s="8">
        <v>1939291.85</v>
      </c>
      <c r="K58" s="9">
        <v>101751</v>
      </c>
      <c r="L58" s="9">
        <v>21693.5</v>
      </c>
      <c r="M58" s="9">
        <v>56191.38</v>
      </c>
      <c r="N58" s="9"/>
      <c r="O58" s="9"/>
      <c r="P58" s="9"/>
      <c r="Q58" s="9"/>
      <c r="R58" s="9"/>
      <c r="S58" s="9"/>
    </row>
    <row r="59" spans="1:19" ht="21" x14ac:dyDescent="0.35">
      <c r="A59" s="7" t="s">
        <v>43</v>
      </c>
      <c r="B59" s="8">
        <v>17039620.670000002</v>
      </c>
      <c r="C59" s="8">
        <v>220013.12</v>
      </c>
      <c r="D59" s="8">
        <v>16033174</v>
      </c>
      <c r="E59" s="8">
        <v>11031920.470000001</v>
      </c>
      <c r="F59" s="8">
        <v>9962.11</v>
      </c>
      <c r="G59" s="8">
        <v>10490987.119999999</v>
      </c>
      <c r="H59" s="8">
        <v>1152259</v>
      </c>
      <c r="I59" s="8">
        <v>5035.3</v>
      </c>
      <c r="J59" s="8">
        <v>1139042.25</v>
      </c>
      <c r="K59" s="9">
        <v>42454.65</v>
      </c>
      <c r="L59" s="9">
        <v>5990.93</v>
      </c>
      <c r="M59" s="9">
        <v>18485.93</v>
      </c>
      <c r="N59" s="9"/>
      <c r="O59" s="9"/>
      <c r="P59" s="9"/>
      <c r="Q59" s="9"/>
      <c r="R59" s="9"/>
      <c r="S59" s="9"/>
    </row>
    <row r="60" spans="1:19" ht="21" x14ac:dyDescent="0.35">
      <c r="A60" s="7" t="s">
        <v>44</v>
      </c>
      <c r="B60" s="8">
        <v>7947000</v>
      </c>
      <c r="C60" s="16">
        <v>941845</v>
      </c>
      <c r="D60" s="8">
        <v>6318888</v>
      </c>
      <c r="E60" s="8">
        <v>4351112.58</v>
      </c>
      <c r="F60" s="8">
        <v>142929.23000000001</v>
      </c>
      <c r="G60" s="8">
        <v>4070564.34</v>
      </c>
      <c r="H60" s="8">
        <v>27500</v>
      </c>
      <c r="I60" s="16">
        <v>2750</v>
      </c>
      <c r="J60" s="16">
        <v>4125</v>
      </c>
      <c r="K60" s="9">
        <v>945340</v>
      </c>
      <c r="L60" s="9">
        <v>189068</v>
      </c>
      <c r="M60" s="9">
        <v>718893.33</v>
      </c>
      <c r="N60" s="9"/>
      <c r="O60" s="9"/>
      <c r="P60" s="9"/>
      <c r="Q60" s="9"/>
      <c r="R60" s="9"/>
      <c r="S60" s="9"/>
    </row>
    <row r="61" spans="1:19" s="1" customFormat="1" x14ac:dyDescent="0.3">
      <c r="A61" s="17" t="s">
        <v>58</v>
      </c>
      <c r="B61" s="18">
        <f>SUM(B58:B60)</f>
        <v>73801077.770000011</v>
      </c>
      <c r="C61" s="18">
        <f t="shared" ref="C61:S61" si="2">SUM(C58:C60)</f>
        <v>4600682.88</v>
      </c>
      <c r="D61" s="18">
        <f t="shared" si="2"/>
        <v>63542818.43</v>
      </c>
      <c r="E61" s="18">
        <f t="shared" si="2"/>
        <v>40396582.789999999</v>
      </c>
      <c r="F61" s="18">
        <f t="shared" si="2"/>
        <v>1146154.3700000001</v>
      </c>
      <c r="G61" s="18">
        <f t="shared" si="2"/>
        <v>33791645.810000002</v>
      </c>
      <c r="H61" s="18">
        <f t="shared" si="2"/>
        <v>3227038.56</v>
      </c>
      <c r="I61" s="18">
        <f t="shared" si="2"/>
        <v>30072.05</v>
      </c>
      <c r="J61" s="18">
        <f t="shared" si="2"/>
        <v>3082459.1</v>
      </c>
      <c r="K61" s="18">
        <f t="shared" si="2"/>
        <v>1089545.6499999999</v>
      </c>
      <c r="L61" s="18">
        <f t="shared" si="2"/>
        <v>216752.43</v>
      </c>
      <c r="M61" s="18">
        <f t="shared" si="2"/>
        <v>793570.6399999999</v>
      </c>
      <c r="N61" s="18">
        <f t="shared" si="2"/>
        <v>0</v>
      </c>
      <c r="O61" s="18">
        <f t="shared" si="2"/>
        <v>0</v>
      </c>
      <c r="P61" s="18">
        <f t="shared" si="2"/>
        <v>0</v>
      </c>
      <c r="Q61" s="18">
        <f t="shared" si="2"/>
        <v>0</v>
      </c>
      <c r="R61" s="18">
        <f t="shared" si="2"/>
        <v>0</v>
      </c>
      <c r="S61" s="18">
        <f t="shared" si="2"/>
        <v>0</v>
      </c>
    </row>
    <row r="62" spans="1:19" s="1" customFormat="1" x14ac:dyDescent="0.3">
      <c r="A62" s="19" t="s">
        <v>59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</row>
    <row r="63" spans="1:19" ht="21" x14ac:dyDescent="0.35">
      <c r="A63" s="7" t="s">
        <v>60</v>
      </c>
      <c r="B63" s="8">
        <v>25922031.77</v>
      </c>
      <c r="C63" s="8">
        <v>0</v>
      </c>
      <c r="D63" s="8">
        <v>25920692.77</v>
      </c>
      <c r="E63" s="8">
        <v>16625126.34</v>
      </c>
      <c r="F63" s="8">
        <v>2204</v>
      </c>
      <c r="G63" s="8">
        <v>16624731.34</v>
      </c>
      <c r="H63" s="8">
        <v>737436.75</v>
      </c>
      <c r="I63" s="9"/>
      <c r="J63" s="16">
        <v>737417.75</v>
      </c>
      <c r="K63" s="9"/>
      <c r="L63" s="9"/>
      <c r="M63" s="9"/>
      <c r="N63" s="9"/>
      <c r="O63" s="9"/>
      <c r="P63" s="9"/>
      <c r="Q63" s="9"/>
      <c r="R63" s="9"/>
      <c r="S63" s="9"/>
    </row>
    <row r="64" spans="1:19" ht="21" x14ac:dyDescent="0.35">
      <c r="A64" s="7" t="s">
        <v>61</v>
      </c>
      <c r="B64" s="8">
        <v>123476362.88</v>
      </c>
      <c r="C64" s="16">
        <v>6881890.2699999996</v>
      </c>
      <c r="D64" s="16">
        <v>78782592.459999993</v>
      </c>
      <c r="E64" s="16">
        <v>20692944.039999999</v>
      </c>
      <c r="F64" s="16">
        <v>1482818</v>
      </c>
      <c r="G64" s="16">
        <v>11442202.550000001</v>
      </c>
      <c r="H64" s="16"/>
      <c r="I64" s="9"/>
      <c r="J64" s="16"/>
      <c r="K64" s="9"/>
      <c r="L64" s="9"/>
      <c r="M64" s="9"/>
      <c r="N64" s="9"/>
      <c r="O64" s="9"/>
      <c r="P64" s="9"/>
      <c r="Q64" s="9"/>
      <c r="R64" s="9"/>
      <c r="S64" s="9"/>
    </row>
    <row r="65" spans="1:19" ht="21" x14ac:dyDescent="0.35">
      <c r="A65" s="7" t="s">
        <v>44</v>
      </c>
      <c r="B65" s="8">
        <v>6446949.2000000002</v>
      </c>
      <c r="C65" s="16">
        <v>3351.62</v>
      </c>
      <c r="D65" s="16">
        <v>6442675.2000000002</v>
      </c>
      <c r="E65" s="16">
        <v>4186164</v>
      </c>
      <c r="F65" s="16">
        <v>166465</v>
      </c>
      <c r="G65" s="16">
        <v>1671029.9</v>
      </c>
      <c r="H65" s="16"/>
      <c r="I65" s="9"/>
      <c r="J65" s="16"/>
      <c r="K65" s="9"/>
      <c r="L65" s="9"/>
      <c r="M65" s="9"/>
      <c r="N65" s="9"/>
      <c r="O65" s="9"/>
      <c r="P65" s="9"/>
      <c r="Q65" s="9"/>
      <c r="R65" s="9"/>
      <c r="S65" s="9"/>
    </row>
    <row r="66" spans="1:19" x14ac:dyDescent="0.3">
      <c r="A66" s="7" t="s">
        <v>49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9" s="1" customFormat="1" x14ac:dyDescent="0.3">
      <c r="A67" s="17" t="s">
        <v>62</v>
      </c>
      <c r="B67" s="18">
        <f t="shared" ref="B67:S67" si="3">SUM(B63:B66)</f>
        <v>155845343.84999999</v>
      </c>
      <c r="C67" s="18">
        <f t="shared" si="3"/>
        <v>6885241.8899999997</v>
      </c>
      <c r="D67" s="18">
        <f t="shared" si="3"/>
        <v>111145960.42999999</v>
      </c>
      <c r="E67" s="18">
        <f t="shared" si="3"/>
        <v>41504234.379999995</v>
      </c>
      <c r="F67" s="18">
        <f t="shared" si="3"/>
        <v>1651487</v>
      </c>
      <c r="G67" s="18">
        <f t="shared" si="3"/>
        <v>29737963.789999999</v>
      </c>
      <c r="H67" s="18">
        <f t="shared" si="3"/>
        <v>737436.75</v>
      </c>
      <c r="I67" s="18">
        <f t="shared" si="3"/>
        <v>0</v>
      </c>
      <c r="J67" s="18">
        <f t="shared" si="3"/>
        <v>737417.75</v>
      </c>
      <c r="K67" s="18">
        <f t="shared" si="3"/>
        <v>0</v>
      </c>
      <c r="L67" s="18">
        <f t="shared" si="3"/>
        <v>0</v>
      </c>
      <c r="M67" s="18">
        <f t="shared" si="3"/>
        <v>0</v>
      </c>
      <c r="N67" s="18">
        <f t="shared" si="3"/>
        <v>0</v>
      </c>
      <c r="O67" s="18">
        <f t="shared" si="3"/>
        <v>0</v>
      </c>
      <c r="P67" s="18">
        <f t="shared" si="3"/>
        <v>0</v>
      </c>
      <c r="Q67" s="18">
        <f t="shared" si="3"/>
        <v>0</v>
      </c>
      <c r="R67" s="18">
        <f t="shared" si="3"/>
        <v>0</v>
      </c>
      <c r="S67" s="18">
        <f t="shared" si="3"/>
        <v>0</v>
      </c>
    </row>
    <row r="68" spans="1:19" s="1" customFormat="1" x14ac:dyDescent="0.3">
      <c r="A68" s="19" t="s">
        <v>63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</row>
    <row r="69" spans="1:19" x14ac:dyDescent="0.3">
      <c r="A69" s="7" t="s">
        <v>19</v>
      </c>
      <c r="B69" s="9">
        <v>44517646.07</v>
      </c>
      <c r="C69" s="9">
        <v>4988401.3499999996</v>
      </c>
      <c r="D69" s="9">
        <v>26939491.449999999</v>
      </c>
      <c r="E69" s="9">
        <v>17404060.920000002</v>
      </c>
      <c r="F69" s="9">
        <v>1586603.06</v>
      </c>
      <c r="G69" s="9">
        <v>8508635.9100000001</v>
      </c>
      <c r="H69" s="9">
        <v>2092698</v>
      </c>
      <c r="I69" s="9">
        <v>116327.8</v>
      </c>
      <c r="J69" s="9">
        <v>466135.2</v>
      </c>
      <c r="K69" s="9"/>
      <c r="L69" s="9"/>
      <c r="M69" s="9"/>
      <c r="N69" s="9">
        <v>44230226</v>
      </c>
      <c r="O69" s="9">
        <v>3226291.61</v>
      </c>
      <c r="P69" s="9">
        <v>41565066.789999999</v>
      </c>
      <c r="Q69" s="9">
        <v>8432603.3599999994</v>
      </c>
      <c r="R69" s="9">
        <v>982816.24</v>
      </c>
      <c r="S69" s="9">
        <v>3906023.78</v>
      </c>
    </row>
    <row r="70" spans="1:19" x14ac:dyDescent="0.3">
      <c r="A70" s="7" t="s">
        <v>20</v>
      </c>
      <c r="B70" s="9">
        <v>35527025.439999998</v>
      </c>
      <c r="C70" s="9">
        <v>3624234.57</v>
      </c>
      <c r="D70" s="9">
        <v>23390924.98</v>
      </c>
      <c r="E70" s="9">
        <v>7666465.6799999997</v>
      </c>
      <c r="F70" s="9">
        <v>470917.34</v>
      </c>
      <c r="G70" s="9">
        <v>2889899.81</v>
      </c>
      <c r="H70" s="9">
        <v>173862</v>
      </c>
      <c r="I70" s="9">
        <v>18612.64</v>
      </c>
      <c r="J70" s="9">
        <v>129792.69</v>
      </c>
      <c r="K70" s="9"/>
      <c r="L70" s="9"/>
      <c r="M70" s="9"/>
      <c r="N70" s="9">
        <v>1055791.6599999999</v>
      </c>
      <c r="O70" s="9">
        <v>9696.32</v>
      </c>
      <c r="P70" s="9">
        <v>1051138.82</v>
      </c>
      <c r="Q70" s="9">
        <v>247200</v>
      </c>
      <c r="R70" s="9">
        <v>30900</v>
      </c>
      <c r="S70" s="9">
        <v>141625.04</v>
      </c>
    </row>
    <row r="71" spans="1:19" x14ac:dyDescent="0.3">
      <c r="A71" s="7" t="s">
        <v>21</v>
      </c>
      <c r="B71" s="9">
        <v>185254002.87</v>
      </c>
      <c r="C71" s="9">
        <v>19008265.309999999</v>
      </c>
      <c r="D71" s="9">
        <v>147892435.75</v>
      </c>
      <c r="E71" s="9">
        <v>18660570.629999999</v>
      </c>
      <c r="F71" s="9">
        <v>2676018.46</v>
      </c>
      <c r="G71" s="9">
        <v>11024600.060000001</v>
      </c>
      <c r="H71" s="9">
        <v>1403226</v>
      </c>
      <c r="I71" s="9">
        <v>117571.95</v>
      </c>
      <c r="J71" s="9">
        <v>536329.48</v>
      </c>
      <c r="K71" s="9"/>
      <c r="L71" s="9"/>
      <c r="M71" s="9"/>
      <c r="N71" s="9">
        <v>49991412</v>
      </c>
      <c r="O71" s="9">
        <v>1065158.46</v>
      </c>
      <c r="P71" s="9">
        <v>46298151.43</v>
      </c>
      <c r="Q71" s="9">
        <v>996540</v>
      </c>
      <c r="R71" s="9">
        <v>115876.5</v>
      </c>
      <c r="S71" s="9">
        <v>531100.74</v>
      </c>
    </row>
    <row r="72" spans="1:19" x14ac:dyDescent="0.3">
      <c r="A72" s="7" t="s">
        <v>22</v>
      </c>
      <c r="B72" s="9">
        <v>73666449.120000005</v>
      </c>
      <c r="C72" s="9">
        <v>6033325.6299999999</v>
      </c>
      <c r="D72" s="9">
        <v>55896390.649999999</v>
      </c>
      <c r="E72" s="9">
        <v>6331834.04</v>
      </c>
      <c r="F72" s="9">
        <v>985019.31</v>
      </c>
      <c r="G72" s="9">
        <v>3679420.91</v>
      </c>
      <c r="H72" s="9">
        <v>835110</v>
      </c>
      <c r="I72" s="9">
        <v>31596.05</v>
      </c>
      <c r="J72" s="9">
        <v>107089.55</v>
      </c>
      <c r="K72" s="9"/>
      <c r="L72" s="9"/>
      <c r="M72" s="9"/>
      <c r="N72" s="9">
        <v>6104718.4000000004</v>
      </c>
      <c r="O72" s="9">
        <v>327324.94</v>
      </c>
      <c r="P72" s="9">
        <v>5497924.7599999998</v>
      </c>
      <c r="Q72" s="9">
        <v>5122150</v>
      </c>
      <c r="R72" s="9">
        <v>1030749.21</v>
      </c>
      <c r="S72" s="9">
        <v>4273255.17</v>
      </c>
    </row>
    <row r="73" spans="1:19" x14ac:dyDescent="0.3">
      <c r="A73" s="7" t="s">
        <v>23</v>
      </c>
      <c r="B73" s="9">
        <v>51508475.82</v>
      </c>
      <c r="C73" s="9">
        <v>4768707.04</v>
      </c>
      <c r="D73" s="9">
        <v>36904820.350000001</v>
      </c>
      <c r="E73" s="9">
        <v>8541748.1500000004</v>
      </c>
      <c r="F73" s="9">
        <v>949555.53</v>
      </c>
      <c r="G73" s="9">
        <v>3066982.68</v>
      </c>
      <c r="H73" s="9">
        <v>834822</v>
      </c>
      <c r="I73" s="9">
        <v>53058.02</v>
      </c>
      <c r="J73" s="9">
        <v>208425.11</v>
      </c>
      <c r="K73" s="9"/>
      <c r="L73" s="9"/>
      <c r="M73" s="9"/>
      <c r="N73" s="9">
        <v>437735</v>
      </c>
      <c r="O73" s="9">
        <v>60279.25</v>
      </c>
      <c r="P73" s="9">
        <v>381747.67</v>
      </c>
      <c r="Q73" s="9">
        <v>426130</v>
      </c>
      <c r="R73" s="9">
        <v>45706.25</v>
      </c>
      <c r="S73" s="9">
        <v>196881.06</v>
      </c>
    </row>
    <row r="74" spans="1:19" x14ac:dyDescent="0.3">
      <c r="A74" s="7" t="s">
        <v>44</v>
      </c>
      <c r="B74" s="9">
        <v>19441280.18</v>
      </c>
      <c r="C74" s="9">
        <v>1802826.62</v>
      </c>
      <c r="D74" s="9">
        <v>14742361.98</v>
      </c>
      <c r="E74" s="9">
        <v>5559566.3399999999</v>
      </c>
      <c r="F74" s="9">
        <v>940205.04</v>
      </c>
      <c r="G74" s="9">
        <v>2968348.79</v>
      </c>
      <c r="H74" s="9">
        <v>208550.83</v>
      </c>
      <c r="I74" s="9">
        <v>27201.59</v>
      </c>
      <c r="J74" s="9">
        <v>99470.93</v>
      </c>
      <c r="K74" s="9"/>
      <c r="L74" s="9"/>
      <c r="M74" s="9"/>
      <c r="N74" s="9">
        <v>162543</v>
      </c>
      <c r="O74" s="9">
        <v>4754.25</v>
      </c>
      <c r="P74" s="9">
        <v>158338</v>
      </c>
      <c r="Q74" s="9">
        <v>92700</v>
      </c>
      <c r="R74" s="9">
        <v>11587.5</v>
      </c>
      <c r="S74" s="9">
        <v>53109.39</v>
      </c>
    </row>
    <row r="75" spans="1:19" x14ac:dyDescent="0.3">
      <c r="A75" s="7" t="s">
        <v>64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1:19" s="1" customFormat="1" x14ac:dyDescent="0.3">
      <c r="A76" s="17" t="s">
        <v>65</v>
      </c>
      <c r="B76" s="18">
        <f>SUM(B69:B75)</f>
        <v>409914879.5</v>
      </c>
      <c r="C76" s="18">
        <f t="shared" ref="C76:S76" si="4">SUM(C69:C75)</f>
        <v>40225760.519999996</v>
      </c>
      <c r="D76" s="18">
        <f t="shared" si="4"/>
        <v>305766425.16000003</v>
      </c>
      <c r="E76" s="18">
        <f t="shared" si="4"/>
        <v>64164245.760000005</v>
      </c>
      <c r="F76" s="18">
        <f t="shared" si="4"/>
        <v>7608318.7400000002</v>
      </c>
      <c r="G76" s="18">
        <f t="shared" si="4"/>
        <v>32137888.16</v>
      </c>
      <c r="H76" s="18">
        <f t="shared" si="4"/>
        <v>5548268.8300000001</v>
      </c>
      <c r="I76" s="18">
        <f t="shared" si="4"/>
        <v>364368.05000000005</v>
      </c>
      <c r="J76" s="18">
        <f t="shared" si="4"/>
        <v>1547242.9600000002</v>
      </c>
      <c r="K76" s="18">
        <f t="shared" si="4"/>
        <v>0</v>
      </c>
      <c r="L76" s="18">
        <f t="shared" si="4"/>
        <v>0</v>
      </c>
      <c r="M76" s="18">
        <f t="shared" si="4"/>
        <v>0</v>
      </c>
      <c r="N76" s="18">
        <f t="shared" si="4"/>
        <v>101982426.06</v>
      </c>
      <c r="O76" s="18">
        <f t="shared" si="4"/>
        <v>4693504.83</v>
      </c>
      <c r="P76" s="18">
        <f t="shared" si="4"/>
        <v>94952367.469999999</v>
      </c>
      <c r="Q76" s="18">
        <f t="shared" si="4"/>
        <v>15317323.359999999</v>
      </c>
      <c r="R76" s="18">
        <f t="shared" si="4"/>
        <v>2217635.7000000002</v>
      </c>
      <c r="S76" s="18">
        <f t="shared" si="4"/>
        <v>9101995.1800000016</v>
      </c>
    </row>
    <row r="77" spans="1:19" s="1" customFormat="1" ht="20.25" thickBot="1" x14ac:dyDescent="0.35">
      <c r="A77" s="21" t="s">
        <v>66</v>
      </c>
      <c r="B77" s="22">
        <f>+B76+B67+B61+B56</f>
        <v>1965925573.46</v>
      </c>
      <c r="C77" s="22">
        <f t="shared" ref="C77:S77" si="5">+C76+C67+C61+C56</f>
        <v>150556054.69</v>
      </c>
      <c r="D77" s="22">
        <f t="shared" si="5"/>
        <v>1469783924.8399999</v>
      </c>
      <c r="E77" s="22">
        <f t="shared" si="5"/>
        <v>356029796.88999999</v>
      </c>
      <c r="F77" s="22">
        <f t="shared" si="5"/>
        <v>35741233.539999992</v>
      </c>
      <c r="G77" s="22">
        <f t="shared" si="5"/>
        <v>188452418.74000001</v>
      </c>
      <c r="H77" s="22">
        <f t="shared" si="5"/>
        <v>21000079.940000001</v>
      </c>
      <c r="I77" s="22">
        <f t="shared" si="5"/>
        <v>1099918.8900000001</v>
      </c>
      <c r="J77" s="22">
        <f t="shared" si="5"/>
        <v>14399013.07</v>
      </c>
      <c r="K77" s="22">
        <f t="shared" si="5"/>
        <v>1089545.6499999999</v>
      </c>
      <c r="L77" s="22">
        <f t="shared" si="5"/>
        <v>216752.43</v>
      </c>
      <c r="M77" s="22">
        <f t="shared" si="5"/>
        <v>793570.6399999999</v>
      </c>
      <c r="N77" s="22">
        <f t="shared" si="5"/>
        <v>101982426.06</v>
      </c>
      <c r="O77" s="22">
        <f t="shared" si="5"/>
        <v>4693504.83</v>
      </c>
      <c r="P77" s="22">
        <f t="shared" si="5"/>
        <v>94952367.469999999</v>
      </c>
      <c r="Q77" s="22">
        <f t="shared" si="5"/>
        <v>15317323.359999999</v>
      </c>
      <c r="R77" s="22">
        <f t="shared" si="5"/>
        <v>2217635.7000000002</v>
      </c>
      <c r="S77" s="22">
        <f t="shared" si="5"/>
        <v>9101995.1800000016</v>
      </c>
    </row>
    <row r="78" spans="1:19" s="1" customFormat="1" ht="20.25" thickTop="1" x14ac:dyDescent="0.3">
      <c r="A78" s="23" t="s">
        <v>67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</row>
    <row r="79" spans="1:19" s="1" customFormat="1" ht="21" x14ac:dyDescent="0.35">
      <c r="A79" s="25" t="s">
        <v>68</v>
      </c>
      <c r="B79" s="26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</row>
    <row r="80" spans="1:19" s="1" customFormat="1" ht="21" x14ac:dyDescent="0.35">
      <c r="A80" s="69" t="s">
        <v>12</v>
      </c>
      <c r="B80" s="27">
        <v>98440</v>
      </c>
      <c r="C80" s="27">
        <v>24609</v>
      </c>
      <c r="D80" s="9">
        <v>98439</v>
      </c>
      <c r="E80" s="9"/>
      <c r="F80" s="9"/>
      <c r="G80" s="9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</row>
    <row r="81" spans="1:19" s="1" customFormat="1" ht="21" x14ac:dyDescent="0.35">
      <c r="A81" s="69" t="s">
        <v>28</v>
      </c>
      <c r="B81" s="27"/>
      <c r="C81" s="27"/>
      <c r="D81" s="9"/>
      <c r="E81" s="9">
        <v>32860</v>
      </c>
      <c r="F81" s="9">
        <v>3422.92</v>
      </c>
      <c r="G81" s="9">
        <v>3422.92</v>
      </c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</row>
    <row r="82" spans="1:19" s="1" customFormat="1" ht="21" x14ac:dyDescent="0.35">
      <c r="A82" s="69" t="s">
        <v>26</v>
      </c>
      <c r="B82" s="27">
        <v>337050</v>
      </c>
      <c r="C82" s="27">
        <v>84262.5</v>
      </c>
      <c r="D82" s="9">
        <v>133415.63</v>
      </c>
      <c r="E82" s="9"/>
      <c r="F82" s="9"/>
      <c r="G82" s="9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</row>
    <row r="83" spans="1:19" s="1" customFormat="1" ht="21" x14ac:dyDescent="0.35">
      <c r="A83" s="69" t="s">
        <v>69</v>
      </c>
      <c r="B83" s="27">
        <v>2952750</v>
      </c>
      <c r="C83" s="27">
        <v>185100</v>
      </c>
      <c r="D83" s="9">
        <v>2916279.33</v>
      </c>
      <c r="E83" s="9">
        <v>4770909</v>
      </c>
      <c r="F83" s="9">
        <v>6420</v>
      </c>
      <c r="G83" s="9">
        <v>4732895</v>
      </c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</row>
    <row r="84" spans="1:19" s="1" customFormat="1" ht="21" x14ac:dyDescent="0.35">
      <c r="A84" s="69" t="s">
        <v>70</v>
      </c>
      <c r="B84" s="27">
        <v>254981</v>
      </c>
      <c r="C84" s="27">
        <v>0</v>
      </c>
      <c r="D84" s="9">
        <v>254980</v>
      </c>
      <c r="E84" s="9"/>
      <c r="F84" s="9"/>
      <c r="G84" s="9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</row>
    <row r="85" spans="1:19" s="1" customFormat="1" ht="21" x14ac:dyDescent="0.35">
      <c r="A85" s="69" t="s">
        <v>71</v>
      </c>
      <c r="B85" s="27">
        <v>31458833</v>
      </c>
      <c r="C85" s="27">
        <v>1355727.17</v>
      </c>
      <c r="D85" s="9">
        <v>31458821</v>
      </c>
      <c r="E85" s="9">
        <v>1616520</v>
      </c>
      <c r="F85" s="9">
        <v>3500</v>
      </c>
      <c r="G85" s="9">
        <v>1445950.5</v>
      </c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</row>
    <row r="86" spans="1:19" s="1" customFormat="1" ht="21" x14ac:dyDescent="0.35">
      <c r="A86" s="69" t="s">
        <v>23</v>
      </c>
      <c r="B86" s="27">
        <v>6852715</v>
      </c>
      <c r="C86" s="27">
        <v>1082157.92</v>
      </c>
      <c r="D86" s="9">
        <v>3242351.88</v>
      </c>
      <c r="E86" s="9">
        <v>1118800</v>
      </c>
      <c r="F86" s="9">
        <v>279700</v>
      </c>
      <c r="G86" s="9">
        <v>570933.32999999996</v>
      </c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</row>
    <row r="87" spans="1:19" s="1" customFormat="1" ht="21" x14ac:dyDescent="0.35">
      <c r="A87" s="69" t="s">
        <v>32</v>
      </c>
      <c r="B87" s="27"/>
      <c r="C87" s="27">
        <v>0</v>
      </c>
      <c r="D87" s="9"/>
      <c r="E87" s="9">
        <v>186400</v>
      </c>
      <c r="F87" s="9">
        <v>46600</v>
      </c>
      <c r="G87" s="9">
        <v>89316.67</v>
      </c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</row>
    <row r="88" spans="1:19" s="1" customFormat="1" ht="21" x14ac:dyDescent="0.35">
      <c r="A88" s="69" t="s">
        <v>72</v>
      </c>
      <c r="B88" s="27">
        <v>1200000</v>
      </c>
      <c r="C88" s="27">
        <v>50000</v>
      </c>
      <c r="D88" s="9">
        <v>50000</v>
      </c>
      <c r="E88" s="9"/>
      <c r="F88" s="9"/>
      <c r="G88" s="9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</row>
    <row r="89" spans="1:19" s="1" customFormat="1" ht="21" x14ac:dyDescent="0.35">
      <c r="A89" s="28" t="s">
        <v>73</v>
      </c>
      <c r="B89" s="29">
        <f t="shared" ref="B89:S89" si="6">SUM(B80:B88)</f>
        <v>43154769</v>
      </c>
      <c r="C89" s="29">
        <f t="shared" si="6"/>
        <v>2781856.59</v>
      </c>
      <c r="D89" s="29">
        <f t="shared" si="6"/>
        <v>38154286.840000004</v>
      </c>
      <c r="E89" s="29">
        <f t="shared" si="6"/>
        <v>7725489</v>
      </c>
      <c r="F89" s="29">
        <f t="shared" si="6"/>
        <v>339642.92</v>
      </c>
      <c r="G89" s="29">
        <f t="shared" si="6"/>
        <v>6842518.4199999999</v>
      </c>
      <c r="H89" s="29">
        <f t="shared" si="6"/>
        <v>0</v>
      </c>
      <c r="I89" s="29">
        <f t="shared" si="6"/>
        <v>0</v>
      </c>
      <c r="J89" s="29">
        <f t="shared" si="6"/>
        <v>0</v>
      </c>
      <c r="K89" s="29">
        <f t="shared" si="6"/>
        <v>0</v>
      </c>
      <c r="L89" s="29">
        <f t="shared" si="6"/>
        <v>0</v>
      </c>
      <c r="M89" s="29">
        <f t="shared" si="6"/>
        <v>0</v>
      </c>
      <c r="N89" s="29">
        <f t="shared" si="6"/>
        <v>0</v>
      </c>
      <c r="O89" s="29">
        <f t="shared" si="6"/>
        <v>0</v>
      </c>
      <c r="P89" s="29">
        <f t="shared" si="6"/>
        <v>0</v>
      </c>
      <c r="Q89" s="29">
        <f t="shared" si="6"/>
        <v>0</v>
      </c>
      <c r="R89" s="29">
        <f t="shared" si="6"/>
        <v>0</v>
      </c>
      <c r="S89" s="29">
        <f t="shared" si="6"/>
        <v>0</v>
      </c>
    </row>
    <row r="90" spans="1:19" s="1" customFormat="1" x14ac:dyDescent="0.3">
      <c r="A90" s="30" t="s">
        <v>57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</row>
    <row r="91" spans="1:19" x14ac:dyDescent="0.3">
      <c r="A91" s="7" t="s">
        <v>13</v>
      </c>
      <c r="B91" s="9">
        <v>0</v>
      </c>
      <c r="C91" s="9">
        <v>0</v>
      </c>
      <c r="D91" s="9">
        <v>0</v>
      </c>
      <c r="E91" s="9">
        <v>99852</v>
      </c>
      <c r="F91" s="9">
        <v>0</v>
      </c>
      <c r="G91" s="9">
        <v>99850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/>
      <c r="O91" s="9"/>
      <c r="P91" s="9"/>
      <c r="Q91" s="9"/>
      <c r="R91" s="9"/>
      <c r="S91" s="9"/>
    </row>
    <row r="92" spans="1:19" x14ac:dyDescent="0.3">
      <c r="A92" s="7" t="s">
        <v>43</v>
      </c>
      <c r="B92" s="9">
        <v>0</v>
      </c>
      <c r="C92" s="9">
        <v>0</v>
      </c>
      <c r="D92" s="9">
        <v>0</v>
      </c>
      <c r="E92" s="9">
        <v>592228.94999999995</v>
      </c>
      <c r="F92" s="9">
        <v>0</v>
      </c>
      <c r="G92" s="9">
        <v>592182.94999999995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/>
      <c r="O92" s="9"/>
      <c r="P92" s="9"/>
      <c r="Q92" s="9"/>
      <c r="R92" s="9"/>
      <c r="S92" s="9"/>
    </row>
    <row r="93" spans="1:19" x14ac:dyDescent="0.3">
      <c r="A93" s="7" t="s">
        <v>44</v>
      </c>
      <c r="B93" s="9">
        <v>928000</v>
      </c>
      <c r="C93" s="9">
        <v>232000</v>
      </c>
      <c r="D93" s="9">
        <v>232000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pans="1:19" s="1" customFormat="1" ht="21" x14ac:dyDescent="0.35">
      <c r="A94" s="31" t="s">
        <v>74</v>
      </c>
      <c r="B94" s="18">
        <f>SUM(B91:B93)</f>
        <v>928000</v>
      </c>
      <c r="C94" s="18">
        <f t="shared" ref="C94:S94" si="7">SUM(C91:C93)</f>
        <v>232000</v>
      </c>
      <c r="D94" s="18">
        <f t="shared" si="7"/>
        <v>232000</v>
      </c>
      <c r="E94" s="18">
        <f t="shared" si="7"/>
        <v>692080.95</v>
      </c>
      <c r="F94" s="18">
        <f t="shared" si="7"/>
        <v>0</v>
      </c>
      <c r="G94" s="18">
        <f t="shared" si="7"/>
        <v>692032.95</v>
      </c>
      <c r="H94" s="18">
        <f t="shared" si="7"/>
        <v>0</v>
      </c>
      <c r="I94" s="18">
        <f t="shared" si="7"/>
        <v>0</v>
      </c>
      <c r="J94" s="18">
        <f t="shared" si="7"/>
        <v>0</v>
      </c>
      <c r="K94" s="18">
        <f t="shared" si="7"/>
        <v>0</v>
      </c>
      <c r="L94" s="18">
        <f t="shared" si="7"/>
        <v>0</v>
      </c>
      <c r="M94" s="18">
        <f t="shared" si="7"/>
        <v>0</v>
      </c>
      <c r="N94" s="18">
        <f t="shared" si="7"/>
        <v>0</v>
      </c>
      <c r="O94" s="18">
        <f t="shared" si="7"/>
        <v>0</v>
      </c>
      <c r="P94" s="18">
        <f t="shared" si="7"/>
        <v>0</v>
      </c>
      <c r="Q94" s="18">
        <f t="shared" si="7"/>
        <v>0</v>
      </c>
      <c r="R94" s="18">
        <f t="shared" si="7"/>
        <v>0</v>
      </c>
      <c r="S94" s="18">
        <f t="shared" si="7"/>
        <v>0</v>
      </c>
    </row>
    <row r="95" spans="1:19" s="1" customFormat="1" x14ac:dyDescent="0.3">
      <c r="A95" s="32" t="s">
        <v>75</v>
      </c>
      <c r="B95" s="22">
        <f>+B94+B89</f>
        <v>44082769</v>
      </c>
      <c r="C95" s="22">
        <f t="shared" ref="C95:S95" si="8">+C94+C89</f>
        <v>3013856.59</v>
      </c>
      <c r="D95" s="22">
        <f t="shared" si="8"/>
        <v>38386286.840000004</v>
      </c>
      <c r="E95" s="22">
        <f t="shared" si="8"/>
        <v>8417569.9499999993</v>
      </c>
      <c r="F95" s="22">
        <f t="shared" si="8"/>
        <v>339642.92</v>
      </c>
      <c r="G95" s="22">
        <f t="shared" si="8"/>
        <v>7534551.3700000001</v>
      </c>
      <c r="H95" s="22">
        <f t="shared" si="8"/>
        <v>0</v>
      </c>
      <c r="I95" s="22">
        <f t="shared" si="8"/>
        <v>0</v>
      </c>
      <c r="J95" s="22">
        <f t="shared" si="8"/>
        <v>0</v>
      </c>
      <c r="K95" s="22">
        <f t="shared" si="8"/>
        <v>0</v>
      </c>
      <c r="L95" s="22">
        <f t="shared" si="8"/>
        <v>0</v>
      </c>
      <c r="M95" s="22">
        <f t="shared" si="8"/>
        <v>0</v>
      </c>
      <c r="N95" s="22">
        <f t="shared" si="8"/>
        <v>0</v>
      </c>
      <c r="O95" s="22">
        <f t="shared" si="8"/>
        <v>0</v>
      </c>
      <c r="P95" s="22">
        <f t="shared" si="8"/>
        <v>0</v>
      </c>
      <c r="Q95" s="22">
        <f t="shared" si="8"/>
        <v>0</v>
      </c>
      <c r="R95" s="22">
        <f t="shared" si="8"/>
        <v>0</v>
      </c>
      <c r="S95" s="22">
        <f t="shared" si="8"/>
        <v>0</v>
      </c>
    </row>
    <row r="96" spans="1:19" s="1" customFormat="1" ht="20.25" thickBot="1" x14ac:dyDescent="0.35">
      <c r="A96" s="33" t="s">
        <v>76</v>
      </c>
      <c r="B96" s="34">
        <f>+B95+B77</f>
        <v>2010008342.46</v>
      </c>
      <c r="C96" s="34">
        <f t="shared" ref="C96:S96" si="9">+C95+C77</f>
        <v>153569911.28</v>
      </c>
      <c r="D96" s="34">
        <f t="shared" si="9"/>
        <v>1508170211.6799998</v>
      </c>
      <c r="E96" s="34">
        <f t="shared" si="9"/>
        <v>364447366.83999997</v>
      </c>
      <c r="F96" s="34">
        <f t="shared" si="9"/>
        <v>36080876.459999993</v>
      </c>
      <c r="G96" s="34">
        <f t="shared" si="9"/>
        <v>195986970.11000001</v>
      </c>
      <c r="H96" s="34">
        <f t="shared" si="9"/>
        <v>21000079.940000001</v>
      </c>
      <c r="I96" s="34">
        <f t="shared" si="9"/>
        <v>1099918.8900000001</v>
      </c>
      <c r="J96" s="34">
        <f t="shared" si="9"/>
        <v>14399013.07</v>
      </c>
      <c r="K96" s="34">
        <f t="shared" si="9"/>
        <v>1089545.6499999999</v>
      </c>
      <c r="L96" s="34">
        <f t="shared" si="9"/>
        <v>216752.43</v>
      </c>
      <c r="M96" s="34">
        <f t="shared" si="9"/>
        <v>793570.6399999999</v>
      </c>
      <c r="N96" s="34">
        <f t="shared" si="9"/>
        <v>101982426.06</v>
      </c>
      <c r="O96" s="34">
        <f t="shared" si="9"/>
        <v>4693504.83</v>
      </c>
      <c r="P96" s="34">
        <f t="shared" si="9"/>
        <v>94952367.469999999</v>
      </c>
      <c r="Q96" s="34">
        <f t="shared" si="9"/>
        <v>15317323.359999999</v>
      </c>
      <c r="R96" s="34">
        <f t="shared" si="9"/>
        <v>2217635.7000000002</v>
      </c>
      <c r="S96" s="34">
        <f t="shared" si="9"/>
        <v>9101995.1800000016</v>
      </c>
    </row>
    <row r="97" spans="1:19" s="1" customFormat="1" ht="21" thickTop="1" thickBot="1" x14ac:dyDescent="0.35">
      <c r="A97" s="35" t="s">
        <v>77</v>
      </c>
      <c r="B97" s="36">
        <f t="shared" ref="B97:S97" si="10">+B18+B96</f>
        <v>5375395975.2700005</v>
      </c>
      <c r="C97" s="36">
        <f t="shared" si="10"/>
        <v>280326907.62</v>
      </c>
      <c r="D97" s="36">
        <f t="shared" si="10"/>
        <v>2779205126.4099998</v>
      </c>
      <c r="E97" s="36">
        <f t="shared" si="10"/>
        <v>608016554.15999997</v>
      </c>
      <c r="F97" s="36">
        <f t="shared" si="10"/>
        <v>45215954.209999993</v>
      </c>
      <c r="G97" s="36">
        <f t="shared" si="10"/>
        <v>287440896.05000001</v>
      </c>
      <c r="H97" s="36">
        <f t="shared" si="10"/>
        <v>22647138.690000001</v>
      </c>
      <c r="I97" s="36">
        <f t="shared" si="10"/>
        <v>1180647.3900000001</v>
      </c>
      <c r="J97" s="36">
        <f t="shared" si="10"/>
        <v>15167400.960000001</v>
      </c>
      <c r="K97" s="36">
        <f t="shared" si="10"/>
        <v>1089545.6499999999</v>
      </c>
      <c r="L97" s="36">
        <f t="shared" si="10"/>
        <v>216752.43</v>
      </c>
      <c r="M97" s="36">
        <f t="shared" si="10"/>
        <v>793570.6399999999</v>
      </c>
      <c r="N97" s="36">
        <f t="shared" si="10"/>
        <v>224982614.06</v>
      </c>
      <c r="O97" s="36">
        <f t="shared" si="10"/>
        <v>8905786.0999999996</v>
      </c>
      <c r="P97" s="36">
        <f t="shared" si="10"/>
        <v>114777108.18000001</v>
      </c>
      <c r="Q97" s="36">
        <f t="shared" si="10"/>
        <v>23997323.359999999</v>
      </c>
      <c r="R97" s="36">
        <f t="shared" si="10"/>
        <v>2506969.0300000003</v>
      </c>
      <c r="S97" s="36">
        <f t="shared" si="10"/>
        <v>10307550.720000003</v>
      </c>
    </row>
    <row r="98" spans="1:19" s="1" customFormat="1" ht="20.25" hidden="1" thickTop="1" x14ac:dyDescent="0.3">
      <c r="A98" s="37" t="s">
        <v>78</v>
      </c>
      <c r="B98" s="38">
        <f t="shared" ref="B98:S98" si="11">+B14+B15+B16+B17+B36+B38+B39+B40+B59+B60+B64+B65+B70+B71+B72+B73+B74+B92+B93+B84+B86+B47</f>
        <v>1814250017.9000001</v>
      </c>
      <c r="C98" s="38">
        <f t="shared" si="11"/>
        <v>124959765.03000002</v>
      </c>
      <c r="D98" s="38">
        <f t="shared" si="11"/>
        <v>1120175806.3200002</v>
      </c>
      <c r="E98" s="38">
        <f t="shared" si="11"/>
        <v>191161860.63</v>
      </c>
      <c r="F98" s="38">
        <f t="shared" si="11"/>
        <v>18588028.940000001</v>
      </c>
      <c r="G98" s="38">
        <f t="shared" si="11"/>
        <v>86965547.210000008</v>
      </c>
      <c r="H98" s="38">
        <f t="shared" si="11"/>
        <v>10447736.83</v>
      </c>
      <c r="I98" s="38">
        <f t="shared" si="11"/>
        <v>740724.79</v>
      </c>
      <c r="J98" s="38">
        <f t="shared" si="11"/>
        <v>6460939.1099999994</v>
      </c>
      <c r="K98" s="38">
        <f t="shared" si="11"/>
        <v>987794.65</v>
      </c>
      <c r="L98" s="38">
        <f t="shared" si="11"/>
        <v>195058.93</v>
      </c>
      <c r="M98" s="38">
        <f t="shared" si="11"/>
        <v>737379.26</v>
      </c>
      <c r="N98" s="38">
        <f t="shared" si="11"/>
        <v>180752388.06</v>
      </c>
      <c r="O98" s="38">
        <f t="shared" si="11"/>
        <v>5679494.4900000002</v>
      </c>
      <c r="P98" s="38">
        <f t="shared" si="11"/>
        <v>73212041.390000015</v>
      </c>
      <c r="Q98" s="38">
        <f t="shared" si="11"/>
        <v>15564720</v>
      </c>
      <c r="R98" s="38">
        <f t="shared" si="11"/>
        <v>1524152.79</v>
      </c>
      <c r="S98" s="38">
        <f t="shared" si="11"/>
        <v>6401526.9399999995</v>
      </c>
    </row>
    <row r="99" spans="1:19" s="1" customFormat="1" ht="20.25" hidden="1" thickTop="1" x14ac:dyDescent="0.3">
      <c r="A99" s="37" t="s">
        <v>79</v>
      </c>
      <c r="B99" s="38">
        <f t="shared" ref="B99:S99" si="12">+B10+B11+B49+B50+B51+B9+B48</f>
        <v>52903043.399999999</v>
      </c>
      <c r="C99" s="38">
        <f t="shared" si="12"/>
        <v>5141059.4400000004</v>
      </c>
      <c r="D99" s="38">
        <f t="shared" si="12"/>
        <v>11298776.620000001</v>
      </c>
      <c r="E99" s="38">
        <f t="shared" si="12"/>
        <v>31545878.41</v>
      </c>
      <c r="F99" s="38">
        <f t="shared" si="12"/>
        <v>3173665.43</v>
      </c>
      <c r="G99" s="38">
        <f t="shared" si="12"/>
        <v>15824230.330000002</v>
      </c>
      <c r="H99" s="38">
        <f t="shared" si="12"/>
        <v>622350.5</v>
      </c>
      <c r="I99" s="38">
        <f t="shared" si="12"/>
        <v>86020.38</v>
      </c>
      <c r="J99" s="38">
        <f t="shared" si="12"/>
        <v>280043.84000000003</v>
      </c>
      <c r="K99" s="38">
        <f t="shared" si="12"/>
        <v>0</v>
      </c>
      <c r="L99" s="38">
        <f t="shared" si="12"/>
        <v>0</v>
      </c>
      <c r="M99" s="38">
        <f t="shared" si="12"/>
        <v>0</v>
      </c>
      <c r="N99" s="38">
        <f t="shared" si="12"/>
        <v>0</v>
      </c>
      <c r="O99" s="38">
        <f t="shared" si="12"/>
        <v>0</v>
      </c>
      <c r="P99" s="38">
        <f t="shared" si="12"/>
        <v>0</v>
      </c>
      <c r="Q99" s="38">
        <f t="shared" si="12"/>
        <v>0</v>
      </c>
      <c r="R99" s="38">
        <f t="shared" si="12"/>
        <v>0</v>
      </c>
      <c r="S99" s="38">
        <f t="shared" si="12"/>
        <v>0</v>
      </c>
    </row>
    <row r="100" spans="1:19" s="1" customFormat="1" ht="20.25" hidden="1" thickTop="1" x14ac:dyDescent="0.3">
      <c r="A100" s="37" t="s">
        <v>80</v>
      </c>
      <c r="B100" s="38">
        <f t="shared" ref="B100:S100" si="13">+B12+B52+B53+B54+B55</f>
        <v>0</v>
      </c>
      <c r="C100" s="38">
        <f t="shared" si="13"/>
        <v>0</v>
      </c>
      <c r="D100" s="38">
        <f t="shared" si="13"/>
        <v>0</v>
      </c>
      <c r="E100" s="38">
        <f t="shared" si="13"/>
        <v>1085340.98</v>
      </c>
      <c r="F100" s="38">
        <f t="shared" si="13"/>
        <v>139809.62</v>
      </c>
      <c r="G100" s="38">
        <f t="shared" si="13"/>
        <v>441007.95999999996</v>
      </c>
      <c r="H100" s="38">
        <f t="shared" si="13"/>
        <v>0</v>
      </c>
      <c r="I100" s="38">
        <f t="shared" si="13"/>
        <v>0</v>
      </c>
      <c r="J100" s="38">
        <f t="shared" si="13"/>
        <v>0</v>
      </c>
      <c r="K100" s="38">
        <f t="shared" si="13"/>
        <v>0</v>
      </c>
      <c r="L100" s="38">
        <f t="shared" si="13"/>
        <v>0</v>
      </c>
      <c r="M100" s="38">
        <f t="shared" si="13"/>
        <v>0</v>
      </c>
      <c r="N100" s="38">
        <f t="shared" si="13"/>
        <v>0</v>
      </c>
      <c r="O100" s="38">
        <f t="shared" si="13"/>
        <v>0</v>
      </c>
      <c r="P100" s="38">
        <f t="shared" si="13"/>
        <v>0</v>
      </c>
      <c r="Q100" s="38">
        <f t="shared" si="13"/>
        <v>0</v>
      </c>
      <c r="R100" s="38">
        <f t="shared" si="13"/>
        <v>0</v>
      </c>
      <c r="S100" s="38">
        <f t="shared" si="13"/>
        <v>0</v>
      </c>
    </row>
    <row r="101" spans="1:19" s="1" customFormat="1" ht="20.25" hidden="1" thickTop="1" x14ac:dyDescent="0.3">
      <c r="A101" s="37" t="s">
        <v>81</v>
      </c>
      <c r="B101" s="38">
        <f>+B97-B98-B99-B100</f>
        <v>3508242913.9700003</v>
      </c>
      <c r="C101" s="38">
        <f t="shared" ref="C101:S101" si="14">+C97-C98-C99-C100</f>
        <v>150226083.14999998</v>
      </c>
      <c r="D101" s="38">
        <f t="shared" si="14"/>
        <v>1647730543.4699998</v>
      </c>
      <c r="E101" s="38">
        <f t="shared" si="14"/>
        <v>384223474.13999993</v>
      </c>
      <c r="F101" s="38">
        <f t="shared" si="14"/>
        <v>23314450.219999991</v>
      </c>
      <c r="G101" s="38">
        <f t="shared" si="14"/>
        <v>184210110.54999998</v>
      </c>
      <c r="H101" s="38">
        <f t="shared" si="14"/>
        <v>11577051.360000001</v>
      </c>
      <c r="I101" s="38">
        <f t="shared" si="14"/>
        <v>353902.22000000009</v>
      </c>
      <c r="J101" s="38">
        <f t="shared" si="14"/>
        <v>8426418.0100000016</v>
      </c>
      <c r="K101" s="38">
        <f t="shared" si="14"/>
        <v>101750.99999999988</v>
      </c>
      <c r="L101" s="38">
        <f t="shared" si="14"/>
        <v>21693.5</v>
      </c>
      <c r="M101" s="38">
        <f t="shared" si="14"/>
        <v>56191.379999999888</v>
      </c>
      <c r="N101" s="38">
        <f t="shared" si="14"/>
        <v>44230226</v>
      </c>
      <c r="O101" s="38">
        <f t="shared" si="14"/>
        <v>3226291.6099999994</v>
      </c>
      <c r="P101" s="38">
        <f t="shared" si="14"/>
        <v>41565066.789999992</v>
      </c>
      <c r="Q101" s="38">
        <f t="shared" si="14"/>
        <v>8432603.3599999994</v>
      </c>
      <c r="R101" s="38">
        <f t="shared" si="14"/>
        <v>982816.24000000022</v>
      </c>
      <c r="S101" s="38">
        <f t="shared" si="14"/>
        <v>3906023.7800000031</v>
      </c>
    </row>
    <row r="102" spans="1:19" s="1" customFormat="1" ht="21" hidden="1" thickTop="1" thickBot="1" x14ac:dyDescent="0.35">
      <c r="A102" s="39" t="s">
        <v>82</v>
      </c>
      <c r="B102" s="40">
        <f>SUM(B98:B101)</f>
        <v>5375395975.2700005</v>
      </c>
      <c r="C102" s="40">
        <f t="shared" ref="C102:S102" si="15">SUM(C98:C101)</f>
        <v>280326907.62</v>
      </c>
      <c r="D102" s="40">
        <f t="shared" si="15"/>
        <v>2779205126.4099998</v>
      </c>
      <c r="E102" s="40">
        <f t="shared" si="15"/>
        <v>608016554.15999985</v>
      </c>
      <c r="F102" s="40">
        <f t="shared" si="15"/>
        <v>45215954.209999993</v>
      </c>
      <c r="G102" s="40">
        <f t="shared" si="15"/>
        <v>287440896.04999995</v>
      </c>
      <c r="H102" s="40">
        <f t="shared" si="15"/>
        <v>22647138.690000001</v>
      </c>
      <c r="I102" s="40">
        <f t="shared" si="15"/>
        <v>1180647.3900000001</v>
      </c>
      <c r="J102" s="40">
        <f t="shared" si="15"/>
        <v>15167400.960000001</v>
      </c>
      <c r="K102" s="40">
        <f t="shared" si="15"/>
        <v>1089545.6499999999</v>
      </c>
      <c r="L102" s="40">
        <f t="shared" si="15"/>
        <v>216752.43</v>
      </c>
      <c r="M102" s="40">
        <f t="shared" si="15"/>
        <v>793570.6399999999</v>
      </c>
      <c r="N102" s="40">
        <f t="shared" si="15"/>
        <v>224982614.06</v>
      </c>
      <c r="O102" s="40">
        <f t="shared" si="15"/>
        <v>8905786.0999999996</v>
      </c>
      <c r="P102" s="40">
        <f t="shared" si="15"/>
        <v>114777108.18000001</v>
      </c>
      <c r="Q102" s="40">
        <f t="shared" si="15"/>
        <v>23997323.359999999</v>
      </c>
      <c r="R102" s="40">
        <f t="shared" si="15"/>
        <v>2506969.0300000003</v>
      </c>
      <c r="S102" s="40">
        <f t="shared" si="15"/>
        <v>10307550.720000003</v>
      </c>
    </row>
    <row r="103" spans="1:19" s="1" customFormat="1" ht="20.25" hidden="1" thickTop="1" x14ac:dyDescent="0.3">
      <c r="A103" s="37"/>
      <c r="B103" s="38">
        <f>+B97-B102</f>
        <v>0</v>
      </c>
      <c r="C103" s="38">
        <f t="shared" ref="C103:S103" si="16">+C97-C102</f>
        <v>0</v>
      </c>
      <c r="D103" s="38">
        <f t="shared" si="16"/>
        <v>0</v>
      </c>
      <c r="E103" s="38">
        <f t="shared" si="16"/>
        <v>0</v>
      </c>
      <c r="F103" s="38">
        <f t="shared" si="16"/>
        <v>0</v>
      </c>
      <c r="G103" s="38">
        <f t="shared" si="16"/>
        <v>0</v>
      </c>
      <c r="H103" s="38">
        <f t="shared" si="16"/>
        <v>0</v>
      </c>
      <c r="I103" s="38">
        <f t="shared" si="16"/>
        <v>0</v>
      </c>
      <c r="J103" s="38">
        <f t="shared" si="16"/>
        <v>0</v>
      </c>
      <c r="K103" s="38">
        <f t="shared" si="16"/>
        <v>0</v>
      </c>
      <c r="L103" s="38">
        <f t="shared" si="16"/>
        <v>0</v>
      </c>
      <c r="M103" s="38">
        <f t="shared" si="16"/>
        <v>0</v>
      </c>
      <c r="N103" s="38">
        <f t="shared" si="16"/>
        <v>0</v>
      </c>
      <c r="O103" s="38">
        <f t="shared" si="16"/>
        <v>0</v>
      </c>
      <c r="P103" s="38">
        <f t="shared" si="16"/>
        <v>0</v>
      </c>
      <c r="Q103" s="38">
        <f t="shared" si="16"/>
        <v>0</v>
      </c>
      <c r="R103" s="38">
        <f t="shared" si="16"/>
        <v>0</v>
      </c>
      <c r="S103" s="38">
        <f t="shared" si="16"/>
        <v>0</v>
      </c>
    </row>
    <row r="104" spans="1:19" s="1" customFormat="1" ht="20.25" thickTop="1" x14ac:dyDescent="0.3">
      <c r="A104" s="37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</row>
    <row r="105" spans="1:19" s="1" customFormat="1" x14ac:dyDescent="0.3">
      <c r="A105" s="37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</row>
    <row r="106" spans="1:19" s="1" customFormat="1" x14ac:dyDescent="0.3">
      <c r="A106" s="37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</row>
    <row r="107" spans="1:19" s="1" customFormat="1" x14ac:dyDescent="0.3">
      <c r="A107" s="37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</row>
    <row r="108" spans="1:19" s="1" customFormat="1" x14ac:dyDescent="0.3">
      <c r="A108" s="37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</row>
    <row r="109" spans="1:19" s="1" customFormat="1" x14ac:dyDescent="0.3">
      <c r="A109" s="37"/>
      <c r="B109" s="38"/>
      <c r="C109" s="38"/>
      <c r="D109" s="38"/>
      <c r="E109" s="38"/>
      <c r="F109" s="38"/>
      <c r="G109" s="38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</row>
    <row r="110" spans="1:19" s="41" customFormat="1" ht="21" x14ac:dyDescent="0.35">
      <c r="B110" s="42" t="s">
        <v>83</v>
      </c>
      <c r="C110" s="43"/>
      <c r="D110" s="44" t="s">
        <v>84</v>
      </c>
      <c r="E110" s="42"/>
      <c r="F110" s="42" t="s">
        <v>82</v>
      </c>
      <c r="H110" s="72" t="s">
        <v>85</v>
      </c>
      <c r="I110" s="72"/>
      <c r="J110" s="72" t="s">
        <v>86</v>
      </c>
      <c r="K110" s="71"/>
      <c r="L110" s="71"/>
      <c r="M110" s="71"/>
      <c r="N110" s="71"/>
      <c r="O110" s="71"/>
      <c r="P110" s="71"/>
      <c r="Q110" s="71"/>
      <c r="R110" s="71"/>
      <c r="S110" s="71"/>
    </row>
    <row r="111" spans="1:19" s="47" customFormat="1" ht="21" x14ac:dyDescent="0.35">
      <c r="A111" s="45" t="s">
        <v>11</v>
      </c>
      <c r="B111" s="46">
        <f>+B18+N18</f>
        <v>3488387820.8100004</v>
      </c>
      <c r="C111" s="46"/>
      <c r="D111" s="46">
        <f>+E18+H18+K18+Q18</f>
        <v>253896246.06999999</v>
      </c>
      <c r="E111" s="46"/>
      <c r="F111" s="46">
        <f>+B111+D111</f>
        <v>3742284066.8800006</v>
      </c>
      <c r="H111" s="71">
        <v>3741365749.27</v>
      </c>
      <c r="I111" s="71"/>
      <c r="J111" s="71">
        <f>+F111-H111</f>
        <v>918317.61000061035</v>
      </c>
      <c r="K111" s="71"/>
      <c r="L111" s="71"/>
      <c r="M111" s="71"/>
      <c r="N111" s="71"/>
      <c r="O111" s="71"/>
      <c r="P111" s="71"/>
      <c r="Q111" s="71"/>
      <c r="R111" s="71"/>
      <c r="S111" s="71"/>
    </row>
    <row r="112" spans="1:19" s="47" customFormat="1" ht="21" x14ac:dyDescent="0.35">
      <c r="A112" s="45" t="s">
        <v>87</v>
      </c>
      <c r="B112" s="46">
        <f>+C18+O18</f>
        <v>130969277.61</v>
      </c>
      <c r="C112" s="46"/>
      <c r="D112" s="48">
        <f>+F18+I18+L18+R18</f>
        <v>9505139.5800000019</v>
      </c>
      <c r="E112" s="46"/>
      <c r="F112" s="46">
        <f t="shared" ref="F112:F113" si="17">+B112+D112</f>
        <v>140474417.19</v>
      </c>
      <c r="H112" s="71">
        <v>140689118.56999999</v>
      </c>
      <c r="I112" s="71"/>
      <c r="J112" s="71">
        <f>+F112-H112</f>
        <v>-214701.37999999523</v>
      </c>
      <c r="K112" s="71"/>
      <c r="L112" s="71"/>
      <c r="M112" s="71"/>
      <c r="N112" s="71"/>
      <c r="O112" s="71"/>
      <c r="P112" s="71"/>
      <c r="Q112" s="71"/>
      <c r="R112" s="71"/>
      <c r="S112" s="71"/>
    </row>
    <row r="113" spans="1:19" s="47" customFormat="1" ht="21.75" thickBot="1" x14ac:dyDescent="0.4">
      <c r="A113" s="45" t="s">
        <v>88</v>
      </c>
      <c r="B113" s="49">
        <f>+D18+P18</f>
        <v>1290859655.4400001</v>
      </c>
      <c r="C113" s="46"/>
      <c r="D113" s="49">
        <f>+G18+J18+M18+S18</f>
        <v>93427869.370000005</v>
      </c>
      <c r="E113" s="46"/>
      <c r="F113" s="49">
        <f t="shared" si="17"/>
        <v>1384287524.8099999</v>
      </c>
      <c r="H113" s="71">
        <v>1384502524.4200001</v>
      </c>
      <c r="I113" s="71"/>
      <c r="J113" s="71">
        <f>+F113-H113</f>
        <v>-214999.61000013351</v>
      </c>
      <c r="K113" s="71"/>
      <c r="L113" s="71"/>
      <c r="M113" s="71"/>
      <c r="N113" s="71"/>
      <c r="O113" s="71"/>
      <c r="P113" s="71"/>
      <c r="Q113" s="71"/>
      <c r="R113" s="71"/>
      <c r="S113" s="71"/>
    </row>
    <row r="114" spans="1:19" s="41" customFormat="1" ht="15" customHeight="1" thickTop="1" x14ac:dyDescent="0.35">
      <c r="A114" s="50"/>
      <c r="B114" s="43"/>
      <c r="C114" s="43"/>
      <c r="D114" s="43"/>
      <c r="E114" s="42"/>
      <c r="F114" s="42"/>
      <c r="G114" s="42"/>
      <c r="H114" s="72"/>
      <c r="I114" s="72"/>
      <c r="J114" s="73"/>
      <c r="K114" s="73"/>
      <c r="L114" s="73"/>
      <c r="M114" s="73"/>
      <c r="N114" s="73"/>
      <c r="O114" s="73"/>
      <c r="P114" s="73"/>
      <c r="Q114" s="73"/>
      <c r="R114" s="73"/>
      <c r="S114" s="73"/>
    </row>
    <row r="115" spans="1:19" s="53" customFormat="1" ht="21" x14ac:dyDescent="0.35">
      <c r="A115" s="51" t="s">
        <v>89</v>
      </c>
      <c r="B115" s="52">
        <f>+B77+N77</f>
        <v>2067907999.52</v>
      </c>
      <c r="C115" s="52"/>
      <c r="D115" s="52">
        <f>+E77+H77+K77+Q77</f>
        <v>393436745.83999997</v>
      </c>
      <c r="E115" s="52"/>
      <c r="F115" s="52">
        <f>+B115+D115</f>
        <v>2461344745.3600001</v>
      </c>
      <c r="G115" s="52"/>
      <c r="H115" s="71">
        <v>2615243042.96</v>
      </c>
      <c r="I115" s="71"/>
      <c r="J115" s="74">
        <f>+F115-H115</f>
        <v>-153898297.5999999</v>
      </c>
      <c r="K115" s="73"/>
      <c r="L115" s="73"/>
      <c r="M115" s="73"/>
      <c r="N115" s="73"/>
      <c r="O115" s="73"/>
      <c r="P115" s="73"/>
      <c r="Q115" s="73"/>
      <c r="R115" s="73"/>
      <c r="S115" s="73"/>
    </row>
    <row r="116" spans="1:19" s="53" customFormat="1" ht="21" x14ac:dyDescent="0.35">
      <c r="A116" s="51" t="s">
        <v>90</v>
      </c>
      <c r="B116" s="52">
        <f>+C77+O77</f>
        <v>155249559.52000001</v>
      </c>
      <c r="C116" s="52"/>
      <c r="D116" s="52">
        <f>+F77+I77+L77+R77</f>
        <v>39275540.559999995</v>
      </c>
      <c r="E116" s="52"/>
      <c r="F116" s="52">
        <f t="shared" ref="F116:F117" si="18">+B116+D116</f>
        <v>194525100.08000001</v>
      </c>
      <c r="G116" s="52"/>
      <c r="H116" s="71"/>
      <c r="I116" s="71"/>
      <c r="J116" s="73"/>
      <c r="K116" s="73"/>
      <c r="L116" s="73"/>
      <c r="M116" s="73"/>
      <c r="N116" s="73"/>
      <c r="O116" s="73"/>
      <c r="P116" s="73"/>
      <c r="Q116" s="73"/>
      <c r="R116" s="73"/>
      <c r="S116" s="73"/>
    </row>
    <row r="117" spans="1:19" s="53" customFormat="1" ht="21.75" thickBot="1" x14ac:dyDescent="0.4">
      <c r="A117" s="51" t="s">
        <v>88</v>
      </c>
      <c r="B117" s="54">
        <f>+D77+P77</f>
        <v>1564736292.3099999</v>
      </c>
      <c r="C117" s="52"/>
      <c r="D117" s="54">
        <f>+G77+J77+M77+S77</f>
        <v>212746997.63</v>
      </c>
      <c r="E117" s="52"/>
      <c r="F117" s="54">
        <f t="shared" si="18"/>
        <v>1777483289.9400001</v>
      </c>
      <c r="G117" s="52"/>
      <c r="H117" s="71"/>
      <c r="I117" s="71"/>
      <c r="J117" s="73"/>
      <c r="K117" s="73"/>
      <c r="L117" s="73"/>
      <c r="M117" s="73"/>
      <c r="N117" s="73"/>
      <c r="O117" s="73"/>
      <c r="P117" s="73"/>
      <c r="Q117" s="73"/>
      <c r="R117" s="73"/>
      <c r="S117" s="73"/>
    </row>
    <row r="118" spans="1:19" s="41" customFormat="1" ht="18" customHeight="1" thickTop="1" x14ac:dyDescent="0.35">
      <c r="B118" s="43"/>
      <c r="C118" s="43"/>
      <c r="D118" s="43"/>
      <c r="E118" s="43"/>
      <c r="F118" s="43"/>
      <c r="G118" s="43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</row>
    <row r="119" spans="1:19" s="41" customFormat="1" ht="21" x14ac:dyDescent="0.35">
      <c r="A119" s="55" t="s">
        <v>67</v>
      </c>
      <c r="B119" s="43">
        <f>+B95+N95</f>
        <v>44082769</v>
      </c>
      <c r="C119" s="43"/>
      <c r="D119" s="43">
        <f>+E95+H95+K95+Q95</f>
        <v>8417569.9499999993</v>
      </c>
      <c r="E119" s="43"/>
      <c r="F119" s="43">
        <f>+B119+D119</f>
        <v>52500338.950000003</v>
      </c>
      <c r="G119" s="43"/>
      <c r="H119" s="71">
        <v>57020238.899999999</v>
      </c>
      <c r="I119" s="71"/>
      <c r="J119" s="71">
        <f>+F119-H119</f>
        <v>-4519899.9499999955</v>
      </c>
      <c r="K119" s="71"/>
      <c r="L119" s="71"/>
      <c r="M119" s="71"/>
      <c r="N119" s="71"/>
      <c r="O119" s="71"/>
      <c r="P119" s="71"/>
      <c r="Q119" s="71"/>
      <c r="R119" s="71"/>
      <c r="S119" s="71"/>
    </row>
    <row r="120" spans="1:19" s="41" customFormat="1" ht="23.25" x14ac:dyDescent="0.5">
      <c r="A120" s="55" t="s">
        <v>90</v>
      </c>
      <c r="B120" s="56">
        <f>+C95+O95</f>
        <v>3013856.59</v>
      </c>
      <c r="C120" s="43"/>
      <c r="D120" s="56">
        <f>+F95+I95+L95+R95</f>
        <v>339642.92</v>
      </c>
      <c r="E120" s="43"/>
      <c r="F120" s="56">
        <f t="shared" ref="F120:F121" si="19">+B120+D120</f>
        <v>3353499.51</v>
      </c>
      <c r="G120" s="43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</row>
    <row r="121" spans="1:19" s="41" customFormat="1" ht="23.25" x14ac:dyDescent="0.5">
      <c r="A121" s="55" t="s">
        <v>88</v>
      </c>
      <c r="B121" s="57">
        <f>+D95+P95</f>
        <v>38386286.840000004</v>
      </c>
      <c r="C121" s="57"/>
      <c r="D121" s="57">
        <f>+G95+J95+M95+S95</f>
        <v>7534551.3700000001</v>
      </c>
      <c r="E121" s="57"/>
      <c r="F121" s="57">
        <f t="shared" si="19"/>
        <v>45920838.210000001</v>
      </c>
      <c r="G121" s="43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</row>
    <row r="122" spans="1:19" s="41" customFormat="1" ht="21" x14ac:dyDescent="0.35">
      <c r="B122" s="43"/>
      <c r="C122" s="43"/>
      <c r="D122" s="43"/>
      <c r="E122" s="43"/>
      <c r="F122" s="43"/>
      <c r="G122" s="43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</row>
    <row r="123" spans="1:19" s="41" customFormat="1" ht="21" x14ac:dyDescent="0.35">
      <c r="B123" s="43"/>
      <c r="C123" s="43"/>
      <c r="D123" s="43"/>
      <c r="E123" s="43"/>
      <c r="F123" s="43"/>
      <c r="G123" s="43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</row>
    <row r="124" spans="1:19" s="58" customFormat="1" ht="21" x14ac:dyDescent="0.35">
      <c r="A124" s="58" t="s">
        <v>91</v>
      </c>
      <c r="B124" s="59">
        <f>+B96+N96</f>
        <v>2111990768.52</v>
      </c>
      <c r="C124" s="59"/>
      <c r="D124" s="59">
        <f>+E96+H96+K96+Q96</f>
        <v>401854315.78999996</v>
      </c>
      <c r="E124" s="59"/>
      <c r="F124" s="59">
        <f>+B96+E96+H96+K96+N96+Q96</f>
        <v>2513845084.3100004</v>
      </c>
      <c r="G124" s="59"/>
      <c r="H124" s="71">
        <f>+H115+H119</f>
        <v>2672263281.8600001</v>
      </c>
      <c r="I124" s="71"/>
      <c r="J124" s="71">
        <f>+F124-H124</f>
        <v>-158418197.54999971</v>
      </c>
      <c r="K124" s="71"/>
      <c r="L124" s="71"/>
      <c r="M124" s="71"/>
      <c r="N124" s="71"/>
      <c r="O124" s="71"/>
      <c r="P124" s="71"/>
      <c r="Q124" s="71"/>
      <c r="R124" s="71"/>
      <c r="S124" s="71"/>
    </row>
    <row r="125" spans="1:19" s="58" customFormat="1" ht="23.25" x14ac:dyDescent="0.5">
      <c r="A125" s="60" t="s">
        <v>90</v>
      </c>
      <c r="B125" s="61">
        <f>+C96+O96</f>
        <v>158263416.11000001</v>
      </c>
      <c r="C125" s="59"/>
      <c r="D125" s="61">
        <f>+F96+I96+L96+R96</f>
        <v>39615183.479999997</v>
      </c>
      <c r="E125" s="59"/>
      <c r="F125" s="61">
        <f>+C96+F96+I96+L96+O96+R96</f>
        <v>197878599.59</v>
      </c>
      <c r="G125" s="59"/>
      <c r="H125" s="75">
        <v>197038915.24000001</v>
      </c>
      <c r="I125" s="71"/>
      <c r="J125" s="71">
        <f t="shared" ref="J125:J126" si="20">+F125-H125</f>
        <v>839684.34999999404</v>
      </c>
      <c r="K125" s="71"/>
      <c r="L125" s="71"/>
      <c r="M125" s="71"/>
      <c r="N125" s="71"/>
      <c r="O125" s="71"/>
      <c r="P125" s="71"/>
      <c r="Q125" s="71"/>
      <c r="R125" s="71"/>
      <c r="S125" s="71"/>
    </row>
    <row r="126" spans="1:19" s="58" customFormat="1" ht="23.25" x14ac:dyDescent="0.5">
      <c r="A126" s="60" t="s">
        <v>88</v>
      </c>
      <c r="B126" s="62">
        <f>+D96+P96</f>
        <v>1603122579.1499999</v>
      </c>
      <c r="C126" s="59"/>
      <c r="D126" s="62">
        <f>+G96+J96+M96+S96</f>
        <v>220281549</v>
      </c>
      <c r="E126" s="59"/>
      <c r="F126" s="62">
        <f>+D96+G96+J96+M96+P96+S96</f>
        <v>1823404128.1500001</v>
      </c>
      <c r="G126" s="59"/>
      <c r="H126" s="76">
        <v>1837021765.96</v>
      </c>
      <c r="I126" s="71"/>
      <c r="J126" s="71">
        <f t="shared" si="20"/>
        <v>-13617637.809999943</v>
      </c>
      <c r="K126" s="71"/>
      <c r="L126" s="71"/>
      <c r="M126" s="71"/>
      <c r="N126" s="71"/>
      <c r="O126" s="71"/>
      <c r="P126" s="71"/>
      <c r="Q126" s="71"/>
      <c r="R126" s="71"/>
      <c r="S126" s="71"/>
    </row>
    <row r="127" spans="1:19" s="41" customFormat="1" ht="21" x14ac:dyDescent="0.35">
      <c r="B127" s="43"/>
      <c r="C127" s="43"/>
      <c r="D127" s="43"/>
      <c r="E127" s="43"/>
      <c r="F127" s="43"/>
      <c r="G127" s="43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</row>
    <row r="128" spans="1:19" x14ac:dyDescent="0.3"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</row>
    <row r="129" spans="1:19" s="41" customFormat="1" ht="21" x14ac:dyDescent="0.35">
      <c r="A129" s="41" t="s">
        <v>92</v>
      </c>
      <c r="B129" s="43"/>
      <c r="C129" s="43">
        <f>+C6+C7+C8+C13</f>
        <v>110720612.31</v>
      </c>
      <c r="D129" s="43"/>
      <c r="E129" s="43">
        <f>SUM(F129:R129)</f>
        <v>8157601.9300000006</v>
      </c>
      <c r="F129" s="43">
        <f>+F6+F7+F8+F13</f>
        <v>8076873.4300000006</v>
      </c>
      <c r="G129" s="43"/>
      <c r="H129" s="71"/>
      <c r="I129" s="71">
        <f>+I6+I7+I8+I13</f>
        <v>80728.5</v>
      </c>
      <c r="J129" s="71"/>
      <c r="K129" s="71"/>
      <c r="L129" s="71">
        <f>+L6+L7+L8+L13</f>
        <v>0</v>
      </c>
      <c r="M129" s="71"/>
      <c r="N129" s="71"/>
      <c r="O129" s="71">
        <f>+O6+O7+O8+O13</f>
        <v>0</v>
      </c>
      <c r="P129" s="71"/>
      <c r="Q129" s="71"/>
      <c r="R129" s="71">
        <f>+R6+R7+R8+R13</f>
        <v>0</v>
      </c>
      <c r="S129" s="71"/>
    </row>
    <row r="130" spans="1:19" s="41" customFormat="1" ht="21" x14ac:dyDescent="0.35">
      <c r="A130" s="41" t="s">
        <v>93</v>
      </c>
      <c r="B130" s="43"/>
      <c r="C130" s="43">
        <f>+C21+C22+C23+C24+C25+C26+C27+C28+C29+C30+C31+C32+C33+C34+C35+C37+C41+C42+C43+C44+C45+C58+C69+C80+C82+C83+C85+C86+C88</f>
        <v>40587628.759999998</v>
      </c>
      <c r="D130" s="43"/>
      <c r="E130" s="43">
        <f>SUM(F130:R130)</f>
        <v>19967287.440000001</v>
      </c>
      <c r="F130" s="43">
        <f>+F21+F22+F23+F24+F25+F26+F27+F28+F29+F30+F31+F32+F33+F34+F35+F37+F41+F42+F43+F44+F45+F58+F69+F80+F82+F83+F85+F86+F88</f>
        <v>15463312.370000003</v>
      </c>
      <c r="G130" s="78"/>
      <c r="H130" s="71"/>
      <c r="I130" s="71">
        <f>+I21+I22+I23+I24+I25+I26+I27+I28+I29+I30+I31+I32+I33+I34+I35+I37+I41+I42+I43+I44+I45+I58+I69+I80+I82+I83+I85+I86+I88</f>
        <v>273173.71999999997</v>
      </c>
      <c r="J130" s="71"/>
      <c r="K130" s="71"/>
      <c r="L130" s="71">
        <f>+L21+L22+L23+L24+L25+L26+L27+L28+L29+L30+L31+L32+L33+L34+L35+L37+L41+L42+L43+L44+L45+L58+L69+L80+L82+L83+L85+L86+L88</f>
        <v>21693.5</v>
      </c>
      <c r="M130" s="71"/>
      <c r="N130" s="71"/>
      <c r="O130" s="71">
        <f>+O21+O22+O23+O24+O25+O26+O27+O28+O29+O30+O31+O32+O33+O34+O35+O37+O41+O42+O43+O44+O45+O58+O69+O80+O82+O83+O85+O86+O88</f>
        <v>3226291.61</v>
      </c>
      <c r="P130" s="71"/>
      <c r="Q130" s="71"/>
      <c r="R130" s="71">
        <f>+R21+R22+R23+R24+R25+R26+R27+R28+R29+R30+R31+R32+R33+R34+R35+R37+R41+R42+R43+R44+R45+R58+R69+R80+R82+R83+R85+R86+R88</f>
        <v>982816.24</v>
      </c>
      <c r="S130" s="71"/>
    </row>
    <row r="131" spans="1:19" s="41" customFormat="1" ht="21.75" thickBot="1" x14ac:dyDescent="0.4">
      <c r="B131" s="43"/>
      <c r="C131" s="64">
        <f>+C129+C130</f>
        <v>151308241.06999999</v>
      </c>
      <c r="D131" s="64"/>
      <c r="E131" s="64">
        <f>+E129+E130</f>
        <v>28124889.370000001</v>
      </c>
      <c r="F131" s="64">
        <f>+F129+F130</f>
        <v>23540185.800000004</v>
      </c>
      <c r="G131" s="78"/>
      <c r="H131" s="71"/>
      <c r="I131" s="71">
        <f>+I129+I130</f>
        <v>353902.22</v>
      </c>
      <c r="J131" s="71"/>
      <c r="K131" s="71"/>
      <c r="L131" s="71">
        <f>+L129+L130</f>
        <v>21693.5</v>
      </c>
      <c r="M131" s="71"/>
      <c r="N131" s="71"/>
      <c r="O131" s="71">
        <f>+O129+O130</f>
        <v>3226291.61</v>
      </c>
      <c r="P131" s="71"/>
      <c r="Q131" s="71"/>
      <c r="R131" s="71">
        <f>+R129+R130</f>
        <v>982816.24</v>
      </c>
      <c r="S131" s="71"/>
    </row>
    <row r="132" spans="1:19" ht="20.25" thickTop="1" x14ac:dyDescent="0.3">
      <c r="G132" s="79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</row>
  </sheetData>
  <mergeCells count="8">
    <mergeCell ref="A1:S1"/>
    <mergeCell ref="A3:A4"/>
    <mergeCell ref="B3:D3"/>
    <mergeCell ref="E3:G3"/>
    <mergeCell ref="H3:J3"/>
    <mergeCell ref="K3:M3"/>
    <mergeCell ref="N3:P3"/>
    <mergeCell ref="Q3:S3"/>
  </mergeCells>
  <pageMargins left="0.6692913385826772" right="0.23622047244094491" top="0.26" bottom="0.17" header="0.17" footer="0.15748031496062992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ทะเบียนรวม</vt:lpstr>
      <vt:lpstr>ทะเบียนรวม!Print_Titles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Suthisa2</dc:creator>
  <cp:lastModifiedBy>Suthisa2</cp:lastModifiedBy>
  <dcterms:created xsi:type="dcterms:W3CDTF">2020-02-03T11:10:15Z</dcterms:created>
  <dcterms:modified xsi:type="dcterms:W3CDTF">2020-05-15T08:41:47Z</dcterms:modified>
</cp:coreProperties>
</file>