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anjana.N\งานนา\ต้นุทน\ต้นทุนต่อหลักสูตร\2562\ต้นทุนต่อหลักสูตร 62\ข้อมูลบุคลากร + นศ\"/>
    </mc:Choice>
  </mc:AlternateContent>
  <xr:revisionPtr revIDLastSave="0" documentId="13_ncr:1_{CCECF2D3-2664-4DB5-B160-C85EABF21A9A}" xr6:coauthVersionLast="36" xr6:coauthVersionMax="36" xr10:uidLastSave="{00000000-0000-0000-0000-000000000000}"/>
  <bookViews>
    <workbookView xWindow="0" yWindow="0" windowWidth="15360" windowHeight="7545" activeTab="2" xr2:uid="{00000000-000D-0000-FFFF-FFFF00000000}"/>
  </bookViews>
  <sheets>
    <sheet name="ข้อมูลนักศึกษา 62" sheetId="5" r:id="rId1"/>
    <sheet name="บุคลากร 62" sheetId="6" r:id="rId2"/>
    <sheet name="รวม นศ.61+62+บุคลากร 62" sheetId="7" r:id="rId3"/>
  </sheets>
  <definedNames>
    <definedName name="_xlnm.Print_Titles" localSheetId="0">'ข้อมูลนักศึกษา 62'!$4:$5</definedName>
    <definedName name="_xlnm.Print_Titles" localSheetId="1">'บุคลากร 62'!$3:$4</definedName>
    <definedName name="_xlnm.Print_Titles" localSheetId="2">'รวม นศ.61+62+บุคลากร 62'!$4:$5</definedName>
  </definedNames>
  <calcPr calcId="191029"/>
</workbook>
</file>

<file path=xl/calcChain.xml><?xml version="1.0" encoding="utf-8"?>
<calcChain xmlns="http://schemas.openxmlformats.org/spreadsheetml/2006/main">
  <c r="C63" i="7" l="1"/>
  <c r="C11" i="7" l="1"/>
  <c r="D36" i="7" l="1"/>
  <c r="C33" i="7"/>
  <c r="C31" i="7"/>
  <c r="G28" i="5"/>
  <c r="G24" i="5"/>
  <c r="G125" i="5"/>
  <c r="G99" i="5"/>
  <c r="G77" i="5"/>
  <c r="C24" i="6" l="1"/>
  <c r="B24" i="6"/>
  <c r="C27" i="6"/>
  <c r="B27" i="6"/>
  <c r="B26" i="6"/>
  <c r="C25" i="6"/>
  <c r="B25" i="6"/>
  <c r="C20" i="6"/>
  <c r="B20" i="6"/>
  <c r="B21" i="6"/>
  <c r="C22" i="6"/>
  <c r="B22" i="6"/>
  <c r="C19" i="6"/>
  <c r="B19" i="6"/>
  <c r="C17" i="6"/>
  <c r="B17" i="6"/>
  <c r="C15" i="6"/>
  <c r="B15" i="6"/>
  <c r="C12" i="6"/>
  <c r="B12" i="6"/>
  <c r="C9" i="6"/>
  <c r="B9" i="6"/>
  <c r="B10" i="6"/>
  <c r="C7" i="6"/>
  <c r="B7" i="6"/>
  <c r="C6" i="6"/>
  <c r="B6" i="6"/>
  <c r="E99" i="5"/>
  <c r="F99" i="5" s="1"/>
  <c r="E180" i="5"/>
  <c r="F180" i="5" s="1"/>
  <c r="C29" i="5"/>
  <c r="D186" i="5" l="1"/>
  <c r="C186" i="5"/>
  <c r="D183" i="5"/>
  <c r="E146" i="5"/>
  <c r="F146" i="5" s="1"/>
  <c r="E176" i="5"/>
  <c r="F176" i="5" s="1"/>
  <c r="E117" i="5"/>
  <c r="F117" i="5" s="1"/>
  <c r="E116" i="5"/>
  <c r="F116" i="5" s="1"/>
  <c r="E105" i="5"/>
  <c r="F105" i="5" s="1"/>
  <c r="D58" i="5"/>
  <c r="C58" i="5"/>
  <c r="E57" i="5"/>
  <c r="F57" i="5" s="1"/>
  <c r="E185" i="5"/>
  <c r="F185" i="5" s="1"/>
  <c r="F186" i="5" s="1"/>
  <c r="E155" i="5"/>
  <c r="F155" i="5" s="1"/>
  <c r="D156" i="5"/>
  <c r="C156" i="5"/>
  <c r="C152" i="5"/>
  <c r="E77" i="5"/>
  <c r="F77" i="5" s="1"/>
  <c r="D67" i="5"/>
  <c r="E186" i="5" l="1"/>
  <c r="C183" i="5"/>
  <c r="E154" i="5" l="1"/>
  <c r="F154" i="5" l="1"/>
  <c r="F156" i="5" s="1"/>
  <c r="E156" i="5"/>
  <c r="C60" i="6"/>
  <c r="B60" i="6"/>
  <c r="E182" i="5"/>
  <c r="F182" i="5" s="1"/>
  <c r="E178" i="5"/>
  <c r="F178" i="5" s="1"/>
  <c r="E174" i="5"/>
  <c r="F174" i="5" s="1"/>
  <c r="E173" i="5"/>
  <c r="F173" i="5" s="1"/>
  <c r="E172" i="5"/>
  <c r="F172" i="5" s="1"/>
  <c r="E170" i="5"/>
  <c r="F170" i="5" s="1"/>
  <c r="E169" i="5"/>
  <c r="F169" i="5" s="1"/>
  <c r="E167" i="5"/>
  <c r="E163" i="5"/>
  <c r="F163" i="5" s="1"/>
  <c r="E162" i="5"/>
  <c r="F162" i="5" s="1"/>
  <c r="E160" i="5"/>
  <c r="F160" i="5" s="1"/>
  <c r="E159" i="5"/>
  <c r="F159" i="5" s="1"/>
  <c r="E151" i="5"/>
  <c r="F151" i="5" s="1"/>
  <c r="E150" i="5"/>
  <c r="F150" i="5" s="1"/>
  <c r="E149" i="5"/>
  <c r="F149" i="5" s="1"/>
  <c r="E148" i="5"/>
  <c r="F148" i="5" s="1"/>
  <c r="E145" i="5"/>
  <c r="F145" i="5" s="1"/>
  <c r="E144" i="5"/>
  <c r="F144" i="5" s="1"/>
  <c r="E143" i="5"/>
  <c r="F143" i="5" s="1"/>
  <c r="E142" i="5"/>
  <c r="F142" i="5" s="1"/>
  <c r="E141" i="5"/>
  <c r="F141" i="5" s="1"/>
  <c r="E140" i="5"/>
  <c r="F140" i="5" s="1"/>
  <c r="E139" i="5"/>
  <c r="F139" i="5" s="1"/>
  <c r="E138" i="5"/>
  <c r="F138" i="5" s="1"/>
  <c r="E137" i="5"/>
  <c r="F137" i="5" s="1"/>
  <c r="E136" i="5"/>
  <c r="E135" i="5"/>
  <c r="F135" i="5" s="1"/>
  <c r="E134" i="5"/>
  <c r="F134" i="5" s="1"/>
  <c r="E133" i="5"/>
  <c r="F133" i="5" s="1"/>
  <c r="E130" i="5"/>
  <c r="F130" i="5" s="1"/>
  <c r="E129" i="5"/>
  <c r="F129" i="5" s="1"/>
  <c r="E128" i="5"/>
  <c r="F128" i="5" s="1"/>
  <c r="E125" i="5"/>
  <c r="F125" i="5" s="1"/>
  <c r="E124" i="5"/>
  <c r="F124" i="5" s="1"/>
  <c r="E123" i="5"/>
  <c r="F123" i="5" s="1"/>
  <c r="E121" i="5"/>
  <c r="F121" i="5" s="1"/>
  <c r="E119" i="5"/>
  <c r="F119" i="5" s="1"/>
  <c r="E114" i="5"/>
  <c r="F114" i="5" s="1"/>
  <c r="E113" i="5"/>
  <c r="F113" i="5" s="1"/>
  <c r="E112" i="5"/>
  <c r="F112" i="5" s="1"/>
  <c r="E111" i="5"/>
  <c r="F111" i="5" s="1"/>
  <c r="E110" i="5"/>
  <c r="F110" i="5" s="1"/>
  <c r="E109" i="5"/>
  <c r="F109" i="5" s="1"/>
  <c r="E108" i="5"/>
  <c r="F108" i="5" s="1"/>
  <c r="E107" i="5"/>
  <c r="F107" i="5" s="1"/>
  <c r="E104" i="5"/>
  <c r="F104" i="5" s="1"/>
  <c r="E103" i="5"/>
  <c r="F103" i="5" s="1"/>
  <c r="E102" i="5"/>
  <c r="F102" i="5" s="1"/>
  <c r="E97" i="5"/>
  <c r="F97" i="5" s="1"/>
  <c r="E95" i="5"/>
  <c r="F95" i="5" s="1"/>
  <c r="E94" i="5"/>
  <c r="F94" i="5" s="1"/>
  <c r="E93" i="5"/>
  <c r="F93" i="5" s="1"/>
  <c r="E91" i="5"/>
  <c r="F91" i="5" s="1"/>
  <c r="E90" i="5"/>
  <c r="F90" i="5" s="1"/>
  <c r="E89" i="5"/>
  <c r="F89" i="5" s="1"/>
  <c r="E87" i="5"/>
  <c r="F87" i="5" s="1"/>
  <c r="E86" i="5"/>
  <c r="F86" i="5" s="1"/>
  <c r="E85" i="5"/>
  <c r="F85" i="5" s="1"/>
  <c r="E84" i="5"/>
  <c r="F84" i="5" s="1"/>
  <c r="E83" i="5"/>
  <c r="F83" i="5" s="1"/>
  <c r="E82" i="5"/>
  <c r="F82" i="5" s="1"/>
  <c r="E81" i="5"/>
  <c r="F81" i="5" s="1"/>
  <c r="E80" i="5"/>
  <c r="F80" i="5" s="1"/>
  <c r="E75" i="5"/>
  <c r="F75" i="5" s="1"/>
  <c r="E74" i="5"/>
  <c r="F74" i="5" s="1"/>
  <c r="E73" i="5"/>
  <c r="F73" i="5" s="1"/>
  <c r="E72" i="5"/>
  <c r="F72" i="5" s="1"/>
  <c r="E71" i="5"/>
  <c r="F71" i="5" s="1"/>
  <c r="E70" i="5"/>
  <c r="F70" i="5" s="1"/>
  <c r="E69" i="5"/>
  <c r="F69" i="5" s="1"/>
  <c r="E67" i="5"/>
  <c r="F67" i="5" s="1"/>
  <c r="E66" i="5"/>
  <c r="F66" i="5" s="1"/>
  <c r="E65" i="5"/>
  <c r="F65" i="5" s="1"/>
  <c r="E64" i="5"/>
  <c r="F64" i="5" s="1"/>
  <c r="E63" i="5"/>
  <c r="F63" i="5" s="1"/>
  <c r="E62" i="5"/>
  <c r="F62" i="5" s="1"/>
  <c r="E56" i="5"/>
  <c r="F56" i="5" s="1"/>
  <c r="E55" i="5"/>
  <c r="E52" i="5"/>
  <c r="F52" i="5" s="1"/>
  <c r="E51" i="5"/>
  <c r="F51" i="5" s="1"/>
  <c r="E50" i="5"/>
  <c r="F50" i="5" s="1"/>
  <c r="E49" i="5"/>
  <c r="F49" i="5" s="1"/>
  <c r="E48" i="5"/>
  <c r="F48" i="5" s="1"/>
  <c r="E47" i="5"/>
  <c r="F47" i="5" s="1"/>
  <c r="E46" i="5"/>
  <c r="F46" i="5" s="1"/>
  <c r="E45" i="5"/>
  <c r="F45" i="5" s="1"/>
  <c r="E44" i="5"/>
  <c r="F44" i="5" s="1"/>
  <c r="E43" i="5"/>
  <c r="F43" i="5" s="1"/>
  <c r="E42" i="5"/>
  <c r="F42" i="5" s="1"/>
  <c r="D40" i="5"/>
  <c r="C40" i="5"/>
  <c r="E39" i="5"/>
  <c r="F39" i="5" s="1"/>
  <c r="E38" i="5"/>
  <c r="F38" i="5" s="1"/>
  <c r="E37" i="5"/>
  <c r="F37" i="5" s="1"/>
  <c r="E36" i="5"/>
  <c r="F36" i="5" s="1"/>
  <c r="E35" i="5"/>
  <c r="F35" i="5" s="1"/>
  <c r="E34" i="5"/>
  <c r="F34" i="5" s="1"/>
  <c r="E33" i="5"/>
  <c r="F33" i="5" s="1"/>
  <c r="E32" i="5"/>
  <c r="F32" i="5" s="1"/>
  <c r="E31" i="5"/>
  <c r="F31" i="5" s="1"/>
  <c r="D29" i="5"/>
  <c r="E28" i="5"/>
  <c r="F28" i="5" s="1"/>
  <c r="E26" i="5"/>
  <c r="F26" i="5" s="1"/>
  <c r="E8" i="5"/>
  <c r="F8" i="5" s="1"/>
  <c r="E24" i="5"/>
  <c r="F24" i="5" s="1"/>
  <c r="A124" i="5"/>
  <c r="A125" i="5" s="1"/>
  <c r="D126" i="5"/>
  <c r="C126" i="5"/>
  <c r="F167" i="5" l="1"/>
  <c r="F183" i="5" s="1"/>
  <c r="E183" i="5"/>
  <c r="F55" i="5"/>
  <c r="F58" i="5" s="1"/>
  <c r="E58" i="5"/>
  <c r="F53" i="5"/>
  <c r="F40" i="5"/>
  <c r="F136" i="5"/>
  <c r="E40" i="5"/>
  <c r="E53" i="5"/>
  <c r="F126" i="5"/>
  <c r="E126" i="5"/>
  <c r="E22" i="5"/>
  <c r="F22" i="5" s="1"/>
  <c r="E21" i="5"/>
  <c r="F21" i="5" s="1"/>
  <c r="E19" i="5"/>
  <c r="F19" i="5" s="1"/>
  <c r="E18" i="5"/>
  <c r="F18" i="5" s="1"/>
  <c r="E17" i="5"/>
  <c r="F17" i="5" s="1"/>
  <c r="E16" i="5"/>
  <c r="F16" i="5" s="1"/>
  <c r="E15" i="5"/>
  <c r="F15" i="5" s="1"/>
  <c r="E14" i="5"/>
  <c r="F14" i="5" s="1"/>
  <c r="E13" i="5"/>
  <c r="F13" i="5" s="1"/>
  <c r="E12" i="5"/>
  <c r="F12" i="5" s="1"/>
  <c r="E11" i="5"/>
  <c r="F11" i="5" s="1"/>
  <c r="E10" i="5"/>
  <c r="F10" i="5" s="1"/>
  <c r="E9" i="5"/>
  <c r="E29" i="5" l="1"/>
  <c r="F9" i="5"/>
  <c r="F29" i="5" s="1"/>
  <c r="C62" i="7"/>
  <c r="D60" i="7"/>
  <c r="D58" i="6"/>
  <c r="B60" i="7" s="1"/>
  <c r="D59" i="6"/>
  <c r="B61" i="7" s="1"/>
  <c r="D61" i="7" s="1"/>
  <c r="D57" i="6"/>
  <c r="B59" i="7" s="1"/>
  <c r="D59" i="7" s="1"/>
  <c r="D56" i="6"/>
  <c r="B58" i="7" s="1"/>
  <c r="D58" i="7" s="1"/>
  <c r="D55" i="6"/>
  <c r="B57" i="7" s="1"/>
  <c r="D57" i="7" s="1"/>
  <c r="D54" i="6"/>
  <c r="B56" i="7" s="1"/>
  <c r="D56" i="7" s="1"/>
  <c r="D53" i="6"/>
  <c r="B55" i="7" s="1"/>
  <c r="D55" i="7" s="1"/>
  <c r="D52" i="6"/>
  <c r="B54" i="7" s="1"/>
  <c r="D54" i="7" s="1"/>
  <c r="D51" i="6"/>
  <c r="B53" i="7" s="1"/>
  <c r="D53" i="7" s="1"/>
  <c r="D50" i="6"/>
  <c r="B52" i="7" s="1"/>
  <c r="D52" i="7" s="1"/>
  <c r="D49" i="6"/>
  <c r="B51" i="7" s="1"/>
  <c r="D51" i="7" s="1"/>
  <c r="D47" i="6"/>
  <c r="B49" i="7" s="1"/>
  <c r="D49" i="7" s="1"/>
  <c r="D45" i="6"/>
  <c r="B47" i="7" s="1"/>
  <c r="D47" i="7" s="1"/>
  <c r="D43" i="6"/>
  <c r="B45" i="7" s="1"/>
  <c r="D45" i="7" s="1"/>
  <c r="D41" i="6"/>
  <c r="B43" i="7" s="1"/>
  <c r="D43" i="7" s="1"/>
  <c r="D48" i="6"/>
  <c r="B50" i="7" s="1"/>
  <c r="D50" i="7" s="1"/>
  <c r="D46" i="6"/>
  <c r="B48" i="7" s="1"/>
  <c r="D48" i="7" s="1"/>
  <c r="D44" i="6"/>
  <c r="B46" i="7" s="1"/>
  <c r="D46" i="7" s="1"/>
  <c r="D42" i="6"/>
  <c r="B44" i="7" s="1"/>
  <c r="D44" i="7" s="1"/>
  <c r="D40" i="6"/>
  <c r="B42" i="7" s="1"/>
  <c r="D42" i="7" s="1"/>
  <c r="D39" i="6"/>
  <c r="B41" i="7" s="1"/>
  <c r="D41" i="7" s="1"/>
  <c r="D38" i="6"/>
  <c r="B40" i="7" s="1"/>
  <c r="D40" i="7" s="1"/>
  <c r="D37" i="6"/>
  <c r="B39" i="7" s="1"/>
  <c r="D39" i="7" s="1"/>
  <c r="D36" i="6"/>
  <c r="B38" i="7" l="1"/>
  <c r="D60" i="6"/>
  <c r="B62" i="7" l="1"/>
  <c r="D38" i="7"/>
  <c r="D62" i="7" s="1"/>
  <c r="D28" i="6"/>
  <c r="C34" i="7" l="1"/>
  <c r="C24" i="7"/>
  <c r="C17" i="7"/>
  <c r="B19" i="7" l="1"/>
  <c r="D27" i="6"/>
  <c r="B28" i="7" s="1"/>
  <c r="D28" i="7" s="1"/>
  <c r="D164" i="5" l="1"/>
  <c r="D152" i="5"/>
  <c r="D131" i="5"/>
  <c r="D53" i="5"/>
  <c r="C53" i="5"/>
  <c r="D187" i="5" l="1"/>
  <c r="F131" i="5"/>
  <c r="E131" i="5"/>
  <c r="D30" i="7"/>
  <c r="D34" i="6"/>
  <c r="D32" i="6"/>
  <c r="D31" i="6"/>
  <c r="D33" i="7" s="1"/>
  <c r="D30" i="6"/>
  <c r="B32" i="7" s="1"/>
  <c r="D32" i="7" s="1"/>
  <c r="D29" i="6"/>
  <c r="D26" i="6"/>
  <c r="B27" i="7" s="1"/>
  <c r="D27" i="7" s="1"/>
  <c r="D25" i="6"/>
  <c r="B26" i="7" s="1"/>
  <c r="D26" i="7" s="1"/>
  <c r="D24" i="6"/>
  <c r="B25" i="7" s="1"/>
  <c r="D25" i="7" s="1"/>
  <c r="C23" i="6"/>
  <c r="B23" i="6"/>
  <c r="D22" i="6"/>
  <c r="B23" i="7" s="1"/>
  <c r="D23" i="7" s="1"/>
  <c r="D21" i="6"/>
  <c r="B22" i="7" s="1"/>
  <c r="D22" i="7" s="1"/>
  <c r="D20" i="6"/>
  <c r="B21" i="7" s="1"/>
  <c r="D21" i="7" s="1"/>
  <c r="D19" i="6"/>
  <c r="B20" i="7" s="1"/>
  <c r="D17" i="6"/>
  <c r="B18" i="7" s="1"/>
  <c r="D18" i="7" s="1"/>
  <c r="C16" i="6"/>
  <c r="B16" i="6"/>
  <c r="D15" i="6"/>
  <c r="B16" i="7" s="1"/>
  <c r="D16" i="7" s="1"/>
  <c r="D14" i="6"/>
  <c r="B15" i="7" s="1"/>
  <c r="D15" i="7" s="1"/>
  <c r="D13" i="6"/>
  <c r="B14" i="7" s="1"/>
  <c r="D14" i="7" s="1"/>
  <c r="D12" i="6"/>
  <c r="B13" i="7" s="1"/>
  <c r="C10" i="6"/>
  <c r="D9" i="6"/>
  <c r="B10" i="7" s="1"/>
  <c r="D10" i="7" s="1"/>
  <c r="D8" i="6"/>
  <c r="B9" i="7" s="1"/>
  <c r="D9" i="7" s="1"/>
  <c r="D7" i="6"/>
  <c r="B8" i="7" s="1"/>
  <c r="D8" i="7" s="1"/>
  <c r="D6" i="6"/>
  <c r="B7" i="7" s="1"/>
  <c r="C61" i="6" l="1"/>
  <c r="D33" i="6"/>
  <c r="B11" i="7"/>
  <c r="B24" i="7"/>
  <c r="B17" i="7"/>
  <c r="D7" i="7"/>
  <c r="D11" i="7" s="1"/>
  <c r="B35" i="7"/>
  <c r="D13" i="7"/>
  <c r="D17" i="7" s="1"/>
  <c r="D20" i="7"/>
  <c r="D24" i="7" s="1"/>
  <c r="B31" i="7"/>
  <c r="D16" i="6"/>
  <c r="D10" i="6"/>
  <c r="D23" i="6"/>
  <c r="B61" i="6"/>
  <c r="D61" i="6" l="1"/>
  <c r="D35" i="7"/>
  <c r="B34" i="7"/>
  <c r="B63" i="7" s="1"/>
  <c r="D31" i="7"/>
  <c r="D34" i="7" s="1"/>
  <c r="D63" i="7" s="1"/>
  <c r="C164" i="5" l="1"/>
  <c r="A163" i="5"/>
  <c r="A160" i="5"/>
  <c r="E164" i="5"/>
  <c r="A134" i="5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C131" i="5"/>
  <c r="A129" i="5"/>
  <c r="A130" i="5" s="1"/>
  <c r="A108" i="5"/>
  <c r="A109" i="5" s="1"/>
  <c r="A110" i="5" s="1"/>
  <c r="A111" i="5" s="1"/>
  <c r="A112" i="5" s="1"/>
  <c r="A113" i="5" s="1"/>
  <c r="A114" i="5" s="1"/>
  <c r="A103" i="5"/>
  <c r="A104" i="5" s="1"/>
  <c r="A90" i="5"/>
  <c r="A91" i="5" s="1"/>
  <c r="A81" i="5"/>
  <c r="A82" i="5" s="1"/>
  <c r="A83" i="5" s="1"/>
  <c r="A84" i="5" s="1"/>
  <c r="A85" i="5" s="1"/>
  <c r="A86" i="5" s="1"/>
  <c r="A87" i="5" s="1"/>
  <c r="A70" i="5"/>
  <c r="A71" i="5" s="1"/>
  <c r="A72" i="5" s="1"/>
  <c r="A73" i="5" s="1"/>
  <c r="A63" i="5"/>
  <c r="A64" i="5" s="1"/>
  <c r="A65" i="5" s="1"/>
  <c r="A66" i="5" s="1"/>
  <c r="A67" i="5" s="1"/>
  <c r="A56" i="5"/>
  <c r="A43" i="5"/>
  <c r="A44" i="5" s="1"/>
  <c r="A45" i="5" s="1"/>
  <c r="A46" i="5" s="1"/>
  <c r="A47" i="5" s="1"/>
  <c r="A48" i="5" s="1"/>
  <c r="A49" i="5" s="1"/>
  <c r="A50" i="5" s="1"/>
  <c r="A51" i="5" s="1"/>
  <c r="A52" i="5" s="1"/>
  <c r="A9" i="5"/>
  <c r="C187" i="5" l="1"/>
  <c r="A10" i="5"/>
  <c r="A11" i="5" s="1"/>
  <c r="A12" i="5" s="1"/>
  <c r="A13" i="5" s="1"/>
  <c r="A14" i="5" s="1"/>
  <c r="A15" i="5" s="1"/>
  <c r="A16" i="5" s="1"/>
  <c r="A17" i="5" s="1"/>
  <c r="A18" i="5" s="1"/>
  <c r="F152" i="5"/>
  <c r="E152" i="5"/>
  <c r="E187" i="5" s="1"/>
  <c r="F164" i="5"/>
  <c r="F187" i="5" s="1"/>
</calcChain>
</file>

<file path=xl/sharedStrings.xml><?xml version="1.0" encoding="utf-8"?>
<sst xmlns="http://schemas.openxmlformats.org/spreadsheetml/2006/main" count="319" uniqueCount="215">
  <si>
    <t>ภาพรวมทั้งหลักสูตร</t>
  </si>
  <si>
    <t>ลำดับ</t>
  </si>
  <si>
    <t>รายการ</t>
  </si>
  <si>
    <t>ภาคการศึกษา</t>
  </si>
  <si>
    <t>ถัวเฉลี่ยทั้งปี</t>
  </si>
  <si>
    <t>รวม</t>
  </si>
  <si>
    <t>คณะบริหารธุรกิจ</t>
  </si>
  <si>
    <t>คณะสถาปัตยกรรมศาสตร์และการออกแบบ</t>
  </si>
  <si>
    <t>คณะศิลปศาสตร์</t>
  </si>
  <si>
    <t>คณะอุตสาหกรรมการโรงแรมและการท่องเที่ยว</t>
  </si>
  <si>
    <t>คณะอุตสาหกรรมและเทคโนโลยี</t>
  </si>
  <si>
    <t>ภาคสมทบ (สังคม) บธ.(ศย.)</t>
  </si>
  <si>
    <t>ภาษาจีน</t>
  </si>
  <si>
    <t>ภาษาญี่ปุ่น</t>
  </si>
  <si>
    <t>ภาษาอังกฤษเพื่อการสื่อสารสากล</t>
  </si>
  <si>
    <t>วิทยาลัยพลังงานและสิ่งแวดล้อมอย่างยั่งยืนรัตนโกสินทร์</t>
  </si>
  <si>
    <t>เทคโนโลยีและการจัดการพลังงานและสิ่งแวดล้อมอย่างยั่งยืน พิเศษ ป.โท</t>
  </si>
  <si>
    <t>พลังงานและสิ่งแวดล้อมอย่างยั่งยืน พิเศษ ป.โท</t>
  </si>
  <si>
    <t>เทคโนโลยีและการจัดการพลังงานและสิ่งแวดล้อมอย่างยั่งยืน พิเศษ ป.เอก</t>
  </si>
  <si>
    <t>พลังงานและสิ่งแวดล้อมอย่างยั่งยืน พิเศษ ป.เอก</t>
  </si>
  <si>
    <t>วิทยาลัยนวัตกรรมการจัดการ</t>
  </si>
  <si>
    <t>รัฐประศาสนศาสตรมหาบัณฑิตและดุษฎีบัณฑิต ป.โท+ป.เอก</t>
  </si>
  <si>
    <t>รัฐประศาสนศาสตรดุษฎีบัณฑิต</t>
  </si>
  <si>
    <t>บริหารธุรกิจดุษฎีบัณฑิต</t>
  </si>
  <si>
    <t>รวมทั้งหมด</t>
  </si>
  <si>
    <t>คณะวิศวกรรมศาสตร์และสถาปัตยกรรมศาสตร์</t>
  </si>
  <si>
    <t>ศาลายา (วศส.)</t>
  </si>
  <si>
    <t>วิศวกรรมโยธา ศย.</t>
  </si>
  <si>
    <t>วิศวกรรมโทรคมนาคม</t>
  </si>
  <si>
    <t>วิศวกรรมเมคคาทรอนิกส์</t>
  </si>
  <si>
    <t>วิศวกรรมคอมพิวเตอร์</t>
  </si>
  <si>
    <t>วิศวกรรมการวัดคุม</t>
  </si>
  <si>
    <t>วิศวกรรมเครื่องกล</t>
  </si>
  <si>
    <t>วิศวกรรมไฟฟ้า</t>
  </si>
  <si>
    <t>วิศวกรรมวัสดุ</t>
  </si>
  <si>
    <t>วิศวกรรมอุตสาหการ</t>
  </si>
  <si>
    <t>วิศวกรรมโยธา (เทียบโอนรายวิชา; ศย.)</t>
  </si>
  <si>
    <t>วิศวกรรมโทรคมนาคม (เทียบโอนรายวิชา)</t>
  </si>
  <si>
    <t>ภาคสมทบ (วิทย์) วศส.(ศย.)</t>
  </si>
  <si>
    <t>วิศวกรรมโยธา (เทียบโอนรายวิชา)  สมทบ (ศย.)</t>
  </si>
  <si>
    <t xml:space="preserve">วิศวกรรมไฟฟ้า (เทียบโอนรายวิชา)  สมทบ </t>
  </si>
  <si>
    <t>วังไกลกังวล (วศส.)</t>
  </si>
  <si>
    <t>วิศวกรรมโยธา วก.</t>
  </si>
  <si>
    <t>การจัดการงานก่อสร้าง</t>
  </si>
  <si>
    <t>เทคโนโลยีนิเทศศิลป์</t>
  </si>
  <si>
    <t>ออกแบบผลิตภัณฑ์อุตสาหกรรม</t>
  </si>
  <si>
    <t>การจัดการทรัพยากรอาคาร</t>
  </si>
  <si>
    <t>การออกแบบสื่อดิจิทัล</t>
  </si>
  <si>
    <t>สถาปัตยกรรมภายใน 5 ปี</t>
  </si>
  <si>
    <t>เทคโนโลยีวิศวกรรมการออกแบบแม่พิมพ์</t>
  </si>
  <si>
    <t>เทคโนโลยีวิศวกรรมคอมพิวเตอร์</t>
  </si>
  <si>
    <t>เทคโนโลยีวิศวกรรมไฟฟ้า</t>
  </si>
  <si>
    <t>เทคโนโลยีวิศวกรรมอุตสาหการ</t>
  </si>
  <si>
    <t>เทคโนโลยีสารสนเทศ</t>
  </si>
  <si>
    <t>เทคโนโลยีสื่อสารมวลชน</t>
  </si>
  <si>
    <t>เทคโนโลยีวิศวกรรมการผลิต</t>
  </si>
  <si>
    <t>เทคโนโลยีวิศวกรรมคอมพิวเตอร์ (เทียบโอนรายวิชา)</t>
  </si>
  <si>
    <t>เทคโนโลยีวิศวกรรมไฟฟ้า (เทียบโอนรายวิชา)</t>
  </si>
  <si>
    <t>เทคโนโลยีวิศวกรรมอุตสาหการ (เทียบโอนรายวิชา)</t>
  </si>
  <si>
    <t>เทคโนโลยีสารสนเทศ (เทียบโอนรายวิชา)</t>
  </si>
  <si>
    <t>การโรงแรม</t>
  </si>
  <si>
    <t>การท่องเที่ยว</t>
  </si>
  <si>
    <t>ศาลายา (บธ.)</t>
  </si>
  <si>
    <t>วิทย์ บธ.ศย.</t>
  </si>
  <si>
    <t>การจัดการ-การจัดการอุตสาหกรรม ศย.</t>
  </si>
  <si>
    <t>เทคโนโลยีสารสนเทศทางธุรกิจ-การจัดการเทคโนโลยีสารสนเทศ ศย.</t>
  </si>
  <si>
    <t>เทคโนโลยีสารสนเทศทางธุรกิจ-การพัฒนาซอฟต์แวร์ ศย.</t>
  </si>
  <si>
    <t>เทคโนโลยีสารสนเทศทางธุรกิจ-นวัตกรรมมัลติมีเดีย ศย.</t>
  </si>
  <si>
    <t>การจัดการ-การจัดการอุตสาหกรรม 1 (เทียบโอนรายวิชา; ศย.)</t>
  </si>
  <si>
    <t>เทคโนโลยีสารสนเทศทางธุรกิจ-การจัดการเทคโนโลยีสารสนเทศ (เทียบโอนรายวิชา; ศย.)</t>
  </si>
  <si>
    <t>สังคม บธ.ศย.</t>
  </si>
  <si>
    <t>การบัญชี ศย.</t>
  </si>
  <si>
    <t>การตลาด ศย.</t>
  </si>
  <si>
    <t>การบริหารธุรกิจระหว่างประเทศ (หลักสูตรนานาชาติ) ศย.</t>
  </si>
  <si>
    <t>การบัญชี (เทียบโอนรายวิชา; ศย.)</t>
  </si>
  <si>
    <t>การตลาด (เทียบโอนรายวิชา; ศย.)</t>
  </si>
  <si>
    <t>การบัญชี สมทบ (ศย.)</t>
  </si>
  <si>
    <t>วังไกลกังวล (บธ.)</t>
  </si>
  <si>
    <t>วิทย์ บธ.วก.</t>
  </si>
  <si>
    <t>การจัดการ-การจัดการอุตสาหกรรม วก.</t>
  </si>
  <si>
    <t>เทคโนโลยีสารสนเทศทางธุรกิจ-การจัดการเทคโนโลยีสารสนเทศ (วก.)</t>
  </si>
  <si>
    <t>เทคโนโลยีสารสนเทศทางธุรกิจ-การพัฒนาซอฟต์แวร์ วก.</t>
  </si>
  <si>
    <t>เทคโนโลยีสารสนเทศทางธุรกิจ-นวัตกรรมมัลติมีเดีย (วก.)</t>
  </si>
  <si>
    <t>ระบบสารสนเทศทางคอมพิวเตอร์-พัฒนาซอฟต์แวร์ วก.</t>
  </si>
  <si>
    <t>การจัดการ-การจัดการอุตสาหกรรม 1 (เทียบโอนรายวิชา; วก.)</t>
  </si>
  <si>
    <t>การจัดการ-การจัดการอุตสาหกรรม 2 (เทียบโอนรายวิชา; วก.)</t>
  </si>
  <si>
    <t>เทคโนโลยีสารสนเทศทางธุรกิจ-การจัดการเทคโนโลยีสารสนเทศ (เทียบโอนรายวิชา; วก.)</t>
  </si>
  <si>
    <t>สังคม บธ.วก.</t>
  </si>
  <si>
    <t>การบัญชี วก.</t>
  </si>
  <si>
    <t>ภาษาอังกฤษธุรกิจ วก.</t>
  </si>
  <si>
    <t>การบัญชี (เทียบโอนรายวิชา; วก.)</t>
  </si>
  <si>
    <t>ภาคพิเศษ (วิทย์) บธ. (วก.)</t>
  </si>
  <si>
    <t>การจัดการ-การจัดการอุตสาหกรรม 1 (เทียบโอนรายวิชา) พิเศษ</t>
  </si>
  <si>
    <t>เทคโนโลยีสารสนเทศทางธุรกิจ-การจัดการเทคโนโลยีสารสนเทศ (เทียบโอนฯ) ราชบุรี</t>
  </si>
  <si>
    <t>ภาคพิเศษ (สังคม) บธ. (วก.)</t>
  </si>
  <si>
    <t>บพิตรพิมุข จักรวรรดิ (บธ.)</t>
  </si>
  <si>
    <t>วิทย์ บธ. บพิตรพิมุข จักรวรรดิ</t>
  </si>
  <si>
    <t>การจัดการ-การจัดการอุตสาหกรรม จักรวรรดิฯ</t>
  </si>
  <si>
    <t>เทคโนโลยีสารสนเทศทางธุรกิจ-การพัฒนาซอฟต์แวร์ จักรวรรดิฯ</t>
  </si>
  <si>
    <t>การบัญชี จักรวรรดิฯ</t>
  </si>
  <si>
    <t>การตลาด จักรวรรดิฯ</t>
  </si>
  <si>
    <t>การจัดการ-การจัดการทั่วไป จักรวรรดิฯ</t>
  </si>
  <si>
    <t>ภาษาอังกฤษธุรกิจ จักรวรรดิฯ</t>
  </si>
  <si>
    <t>การบริหารธุรกิจ (หลักสูตรภาษาจีน; จักรวรรดิฯ)</t>
  </si>
  <si>
    <t>การบัญชี (เทียบโอนรายวิชา; จักรวรรดิฯ)</t>
  </si>
  <si>
    <t>การตลาด (เทียบโอนรายวิชา; จักรวรรดิฯ)</t>
  </si>
  <si>
    <t>การตลาด พิเศษ (จักรวรรดิฯ)</t>
  </si>
  <si>
    <t>เทคโนโลยีสารสนเทศทางธุรกิจ-การจัดการเทคโนโลยีสารสนเทศ</t>
  </si>
  <si>
    <t>วิทยาลัยเพาะช่าง</t>
  </si>
  <si>
    <t>เครื่องปั้นดินเผา</t>
  </si>
  <si>
    <t>เครื่องโลหะและรูปพรรณอัญมณี</t>
  </si>
  <si>
    <t>จิตรกรรม</t>
  </si>
  <si>
    <t>จิตรกรรมไทย</t>
  </si>
  <si>
    <t>ประติมากรรม</t>
  </si>
  <si>
    <t>ประติมากรรมไทย</t>
  </si>
  <si>
    <t>ศิลปะการถ่ายภาพ</t>
  </si>
  <si>
    <t>ศิลปะภาพพิมพ์</t>
  </si>
  <si>
    <t>ศิลปหัตถกรรม</t>
  </si>
  <si>
    <t>หัตถศิลป์</t>
  </si>
  <si>
    <t>ออกแบบนิเทศศิลป์</t>
  </si>
  <si>
    <t>ออกแบบผลิตภัณฑ์</t>
  </si>
  <si>
    <t>ออกแบบภายใน</t>
  </si>
  <si>
    <t>ภาคสมทบ(สังคมฯ)</t>
  </si>
  <si>
    <t>ศิลปะการถ่ายภาพ สมทบ</t>
  </si>
  <si>
    <t>ออกแบบนิเทศศิลป์ สมทบ</t>
  </si>
  <si>
    <t>ออกแบบผลิตภัณฑ์ สมทบ</t>
  </si>
  <si>
    <t>ออกแบบภายใน สมทบ</t>
  </si>
  <si>
    <t>ปริญญาโท วพส.</t>
  </si>
  <si>
    <t>ปริญญาเอก วพส.</t>
  </si>
  <si>
    <t>เทคโนโลยีสถาปัตยกรรม (3 ปี)</t>
  </si>
  <si>
    <t>เทคโนโลยีสถาปัตยกรรม (5 ปี)</t>
  </si>
  <si>
    <t>ภาคพิเศษ (สังคม) ป.โท</t>
  </si>
  <si>
    <t>บริหารธุรกิจมหาบัณฑิต</t>
  </si>
  <si>
    <t>ภาคพิเศษ (สังคม) ป.โท+ป.เอก วนก.</t>
  </si>
  <si>
    <t>ภาคพิเศษ (สังคม) ป.เอก วนก.</t>
  </si>
  <si>
    <t>ภาคพิเศษ (สังคม) ป.โท (วังไกล)</t>
  </si>
  <si>
    <t>ภาคพิเศษ (สังคม) ป.โท+ป.เอก (วังไกล)</t>
  </si>
  <si>
    <t>นวัตกรรมการบริหารและการจัดการรัฐกิจ</t>
  </si>
  <si>
    <t>ภาคปกติ (สังคม) บธ. บพิตรพิมุข จักรวรรดิ ป.ตรี</t>
  </si>
  <si>
    <t>ภาคพิเศษ (สังคม) ป.ตรี (จักรวรรดิฯ)</t>
  </si>
  <si>
    <t>คณะ/พื้นที่</t>
  </si>
  <si>
    <t>บุคลากรประจำคณะ</t>
  </si>
  <si>
    <t>สายวิชาการ</t>
  </si>
  <si>
    <t>สายสนับสนุน</t>
  </si>
  <si>
    <t xml:space="preserve"> -  ศาลายา</t>
  </si>
  <si>
    <t xml:space="preserve"> -  จักรวรรดิ</t>
  </si>
  <si>
    <t xml:space="preserve"> -  เพาะช่าง</t>
  </si>
  <si>
    <t xml:space="preserve"> -  วังไกล</t>
  </si>
  <si>
    <t>คณะวิศวกรรมศาสตร์</t>
  </si>
  <si>
    <t>คณะอุตสากรรมการโรงแรมและการท่องเที่ยว</t>
  </si>
  <si>
    <t>คณะอุตสากรรมและเทคโนโลยี</t>
  </si>
  <si>
    <t>วิทยาลัยพลังงานและสิ่งแวดล้อมฯ</t>
  </si>
  <si>
    <t>มหาวิทยาลัยเทคโนโลยีราชมงคลรัตนโกสินทร์</t>
  </si>
  <si>
    <t xml:space="preserve">วิศวกรรมไฟฟ้า (เทียบโอนรายวิชา) </t>
  </si>
  <si>
    <t>ภาคสมทบ (วิทย์) วศส.(วังไกล)</t>
  </si>
  <si>
    <t>วิศวกรรมโยธา (เทียบโอนรายวิชา)  สมทบ วก</t>
  </si>
  <si>
    <t>คณะวิทยาศาสตร์และเทคโนโลยี</t>
  </si>
  <si>
    <t>หน่วยงานส่วนกลาง</t>
  </si>
  <si>
    <t>สำนักงานอธิการบดี</t>
  </si>
  <si>
    <t>สำนักงานตรวจสอบภายใน</t>
  </si>
  <si>
    <t>กองกลาง</t>
  </si>
  <si>
    <t>สำนักงานสภามหาวิทยาลัย</t>
  </si>
  <si>
    <t>สำนักงานประชาสัมพันธ์</t>
  </si>
  <si>
    <t>กองอาคารสถานที่ยานพาหนะและภูมิทัศน์</t>
  </si>
  <si>
    <t>กองคลัง</t>
  </si>
  <si>
    <t>กองนโยบายและแผน</t>
  </si>
  <si>
    <t>ศูนย์ภาษาและอาเซียนศึกษา</t>
  </si>
  <si>
    <t>สำนักงานประกันคุณภาพ</t>
  </si>
  <si>
    <t>สำนักงานออกแบบสถาปัตยกรรมและวิศวกรรม</t>
  </si>
  <si>
    <t>กองบริหารงานบุคคล</t>
  </si>
  <si>
    <t>สำนักงานนิติการ</t>
  </si>
  <si>
    <t>กองกิจการพิเศษ</t>
  </si>
  <si>
    <t>กองพัฒนานักศึกษา</t>
  </si>
  <si>
    <t>สถาบันศิลปะและวัฒนธรรม</t>
  </si>
  <si>
    <t>สำนักงานวิทยาเขตวังไกล</t>
  </si>
  <si>
    <t>สถาบันวิจัยและพัฒนา</t>
  </si>
  <si>
    <t>ศูนย์พัฒนาและบริการสู่สังคม</t>
  </si>
  <si>
    <t>สำนักวิทยบริการและเทคโนโลยีสารสนเทศ</t>
  </si>
  <si>
    <t>สำนักส่งเสริมวิชาการและงานทะเบียน</t>
  </si>
  <si>
    <t>กองสหกิจศึกษา</t>
  </si>
  <si>
    <t>สำนักบริหารบพิตรพิมุข จักรวรรดิ</t>
  </si>
  <si>
    <t>สำนักงานการศึกษาทางไกล</t>
  </si>
  <si>
    <t>(รวม / 2)</t>
  </si>
  <si>
    <t>สถาปัตยกรรมผังเมือง</t>
  </si>
  <si>
    <t xml:space="preserve">การจัดการ-การจัดการอุตสาหกรรม (เทียบโอนรายวิชา) </t>
  </si>
  <si>
    <t xml:space="preserve">การบัญชี (เทียบโอนรายวิชา) </t>
  </si>
  <si>
    <t>ภาคพิเศษ (สังคม) ป.โท (จักรวรรดิ)</t>
  </si>
  <si>
    <t>ภาษาอังกฤษธุรกิจ (เทียบโอนรายวิชา) สาขาใหม่</t>
  </si>
  <si>
    <t>บริหารธุรกิจ ปริญญาโท พิเศษ</t>
  </si>
  <si>
    <t>การบัญชี</t>
  </si>
  <si>
    <t>การจัดการ - การจัดการทั่วไป</t>
  </si>
  <si>
    <t>การตลาด - การบริหารการตลาด</t>
  </si>
  <si>
    <t>ปริญญาโท (ภาคพิเศษ)</t>
  </si>
  <si>
    <t>วิศวกรรมศาสตร์มหาบัณฑิต (วิศวกรรมโยธา)</t>
  </si>
  <si>
    <t>สาขาวิชาการแปรรูปและการประกอบอาหาร</t>
  </si>
  <si>
    <t>สรุปจำนวนนักศึกษาทั้งหมด ประจำปีการศึกษา 2562 (ข้อมูล สวท.)</t>
  </si>
  <si>
    <t>2/2561</t>
  </si>
  <si>
    <t>1/2562</t>
  </si>
  <si>
    <t>ภาคพิเศษ (สังคม) บธ.ศย.</t>
  </si>
  <si>
    <t>การตลาด พิเศษ ศย.</t>
  </si>
  <si>
    <t>วิทยาศาสตร์สิ่งแวดล้อม</t>
  </si>
  <si>
    <t>วิทยาลัยผู้ประกอบการสร้างสรรค์นานาชาติ</t>
  </si>
  <si>
    <t>ผู้ประกอบการสร้างสรรค์สากล หลักสูตรนานาชาติ</t>
  </si>
  <si>
    <t>นวัตกรรมการจัดประชุมและนิทรรศการ</t>
  </si>
  <si>
    <t>เทคโนโลยีสารสนเทศทางธุรกิจ-การจัดการเทคโนโลยีสารสนเทศ เทียบโอนรายวิชา จักรวรรดิ</t>
  </si>
  <si>
    <t>ภาคสมทบ (สังคม) บธ.(จก.)</t>
  </si>
  <si>
    <t>การบัญชี สมทบ จักรวรรดิ</t>
  </si>
  <si>
    <t>การจัดการ-การจัดการทั่วไป เทียบโอนรายวิชา สมทบ จักรวรรดิ</t>
  </si>
  <si>
    <t>บริหารธุรกิจมหาบัณฑิต พิเศษ จักรวรรดิ</t>
  </si>
  <si>
    <t>เซรามิกส์</t>
  </si>
  <si>
    <t>ภาคสมทบ (สังคม) บธ. (วก.)</t>
  </si>
  <si>
    <t>รวมจำนวนบุคลากร 62 + นักศึกษา 2/61 + 1/62 ใช้ค่าใช้จ่ายปีงบประมาณ 2562</t>
  </si>
  <si>
    <t>สรุปจำนวนบุคลากร ปี 2562 (กองบริหารงานบุคคล)</t>
  </si>
  <si>
    <t>บุคลากร (กบบ.)</t>
  </si>
  <si>
    <t>นักศึกษา (สวท.)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</si>
</sst>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6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6"/>
      <name val="TH SarabunPSK"/>
      <family val="2"/>
    </font>
    <font>
      <b/>
      <sz val="16"/>
      <color rgb="FF0000FF"/>
      <name val="TH SarabunIT๙"/>
      <family val="2"/>
    </font>
    <font>
      <b/>
      <sz val="14"/>
      <name val="TH SarabunPSK"/>
      <family val="2"/>
    </font>
    <font>
      <b/>
      <sz val="14"/>
      <color rgb="FF0000FF"/>
      <name val="TH SarabunPSK"/>
      <family val="2"/>
    </font>
    <font>
      <sz val="14"/>
      <name val="TH SarabunPSK"/>
      <family val="2"/>
    </font>
    <font>
      <sz val="16"/>
      <color rgb="FFFF0000"/>
      <name val="TH SarabunIT๙"/>
      <family val="2"/>
    </font>
    <font>
      <sz val="14"/>
      <color theme="1"/>
      <name val="TH SarabunPSK"/>
      <family val="2"/>
    </font>
    <font>
      <b/>
      <sz val="16"/>
      <color rgb="FFFF0000"/>
      <name val="TH SarabunIT๙"/>
      <family val="2"/>
    </font>
    <font>
      <b/>
      <sz val="16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8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</cellStyleXfs>
  <cellXfs count="97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5" fillId="3" borderId="1" xfId="3" applyFont="1" applyFill="1" applyBorder="1"/>
    <xf numFmtId="0" fontId="5" fillId="4" borderId="1" xfId="3" applyFont="1" applyFill="1" applyBorder="1" applyAlignment="1">
      <alignment shrinkToFit="1"/>
    </xf>
    <xf numFmtId="0" fontId="5" fillId="0" borderId="1" xfId="3" applyFont="1" applyBorder="1" applyAlignment="1">
      <alignment shrinkToFit="1"/>
    </xf>
    <xf numFmtId="0" fontId="5" fillId="0" borderId="1" xfId="3" applyFont="1" applyFill="1" applyBorder="1" applyAlignment="1">
      <alignment shrinkToFit="1"/>
    </xf>
    <xf numFmtId="0" fontId="1" fillId="0" borderId="1" xfId="0" applyFont="1" applyBorder="1" applyAlignment="1">
      <alignment horizontal="left"/>
    </xf>
    <xf numFmtId="0" fontId="5" fillId="5" borderId="1" xfId="3" applyFont="1" applyFill="1" applyBorder="1"/>
    <xf numFmtId="0" fontId="5" fillId="5" borderId="1" xfId="3" applyFont="1" applyFill="1" applyBorder="1" applyAlignment="1">
      <alignment shrinkToFit="1"/>
    </xf>
    <xf numFmtId="0" fontId="5" fillId="0" borderId="1" xfId="3" applyFont="1" applyFill="1" applyBorder="1" applyAlignment="1">
      <alignment wrapText="1"/>
    </xf>
    <xf numFmtId="0" fontId="5" fillId="6" borderId="1" xfId="3" applyFont="1" applyFill="1" applyBorder="1"/>
    <xf numFmtId="0" fontId="5" fillId="6" borderId="1" xfId="3" applyFont="1" applyFill="1" applyBorder="1" applyAlignment="1">
      <alignment shrinkToFit="1"/>
    </xf>
    <xf numFmtId="0" fontId="5" fillId="0" borderId="1" xfId="3" applyFont="1" applyBorder="1" applyAlignment="1">
      <alignment wrapText="1"/>
    </xf>
    <xf numFmtId="0" fontId="5" fillId="0" borderId="1" xfId="3" applyFont="1" applyFill="1" applyBorder="1" applyAlignment="1"/>
    <xf numFmtId="0" fontId="6" fillId="0" borderId="1" xfId="3" applyFont="1" applyFill="1" applyBorder="1"/>
    <xf numFmtId="0" fontId="6" fillId="0" borderId="1" xfId="3" applyFont="1" applyFill="1" applyBorder="1" applyAlignment="1">
      <alignment shrinkToFit="1"/>
    </xf>
    <xf numFmtId="0" fontId="5" fillId="0" borderId="1" xfId="3" applyFont="1" applyFill="1" applyBorder="1"/>
    <xf numFmtId="0" fontId="1" fillId="0" borderId="3" xfId="0" applyFont="1" applyBorder="1" applyAlignment="1">
      <alignment horizontal="left"/>
    </xf>
    <xf numFmtId="0" fontId="5" fillId="0" borderId="5" xfId="3" applyFont="1" applyFill="1" applyBorder="1"/>
    <xf numFmtId="0" fontId="7" fillId="0" borderId="1" xfId="3" applyFont="1" applyBorder="1" applyAlignment="1">
      <alignment horizontal="center"/>
    </xf>
    <xf numFmtId="0" fontId="2" fillId="0" borderId="0" xfId="0" applyFont="1" applyFill="1"/>
    <xf numFmtId="0" fontId="7" fillId="0" borderId="1" xfId="3" applyFont="1" applyFill="1" applyBorder="1"/>
    <xf numFmtId="0" fontId="7" fillId="0" borderId="1" xfId="3" applyFont="1" applyFill="1" applyBorder="1" applyAlignment="1">
      <alignment horizontal="center"/>
    </xf>
    <xf numFmtId="187" fontId="2" fillId="0" borderId="0" xfId="1" applyFont="1"/>
    <xf numFmtId="0" fontId="8" fillId="3" borderId="1" xfId="3" applyFont="1" applyFill="1" applyBorder="1"/>
    <xf numFmtId="0" fontId="5" fillId="0" borderId="1" xfId="3" applyFont="1" applyBorder="1" applyAlignment="1"/>
    <xf numFmtId="43" fontId="2" fillId="0" borderId="0" xfId="2" applyFont="1"/>
    <xf numFmtId="43" fontId="1" fillId="0" borderId="6" xfId="2" applyFont="1" applyFill="1" applyBorder="1" applyAlignment="1">
      <alignment horizontal="center"/>
    </xf>
    <xf numFmtId="0" fontId="10" fillId="0" borderId="1" xfId="3" applyFont="1" applyBorder="1" applyAlignment="1">
      <alignment vertical="center"/>
    </xf>
    <xf numFmtId="43" fontId="9" fillId="0" borderId="1" xfId="2" applyFont="1" applyBorder="1" applyAlignment="1">
      <alignment horizontal="center" vertical="center" shrinkToFit="1"/>
    </xf>
    <xf numFmtId="0" fontId="11" fillId="0" borderId="1" xfId="3" applyFont="1" applyBorder="1" applyAlignment="1">
      <alignment vertical="center"/>
    </xf>
    <xf numFmtId="43" fontId="11" fillId="0" borderId="1" xfId="2" applyFont="1" applyBorder="1" applyAlignment="1">
      <alignment horizontal="center" vertical="center" shrinkToFit="1"/>
    </xf>
    <xf numFmtId="0" fontId="9" fillId="2" borderId="1" xfId="3" applyFont="1" applyFill="1" applyBorder="1" applyAlignment="1">
      <alignment horizontal="center" vertical="center"/>
    </xf>
    <xf numFmtId="43" fontId="9" fillId="2" borderId="1" xfId="2" applyFont="1" applyFill="1" applyBorder="1" applyAlignment="1">
      <alignment horizontal="center" vertical="center" shrinkToFit="1"/>
    </xf>
    <xf numFmtId="0" fontId="10" fillId="2" borderId="1" xfId="3" applyFont="1" applyFill="1" applyBorder="1" applyAlignment="1">
      <alignment vertical="center"/>
    </xf>
    <xf numFmtId="0" fontId="10" fillId="2" borderId="1" xfId="3" applyFont="1" applyFill="1" applyBorder="1" applyAlignment="1">
      <alignment vertical="center" shrinkToFit="1"/>
    </xf>
    <xf numFmtId="0" fontId="9" fillId="7" borderId="1" xfId="3" applyFont="1" applyFill="1" applyBorder="1" applyAlignment="1">
      <alignment horizontal="center" vertical="center"/>
    </xf>
    <xf numFmtId="43" fontId="9" fillId="7" borderId="1" xfId="2" applyFont="1" applyFill="1" applyBorder="1" applyAlignment="1">
      <alignment horizontal="center" vertical="center" shrinkToFit="1"/>
    </xf>
    <xf numFmtId="0" fontId="11" fillId="0" borderId="0" xfId="3" applyFont="1" applyAlignment="1">
      <alignment vertical="center"/>
    </xf>
    <xf numFmtId="43" fontId="11" fillId="0" borderId="0" xfId="2" applyFont="1" applyAlignment="1">
      <alignment horizontal="center" vertical="center"/>
    </xf>
    <xf numFmtId="0" fontId="12" fillId="4" borderId="1" xfId="3" applyFont="1" applyFill="1" applyBorder="1"/>
    <xf numFmtId="187" fontId="2" fillId="0" borderId="0" xfId="0" applyNumberFormat="1" applyFont="1"/>
    <xf numFmtId="43" fontId="9" fillId="8" borderId="1" xfId="2" applyFont="1" applyFill="1" applyBorder="1" applyAlignment="1">
      <alignment horizontal="center" vertical="center" shrinkToFit="1"/>
    </xf>
    <xf numFmtId="0" fontId="11" fillId="8" borderId="1" xfId="3" applyFont="1" applyFill="1" applyBorder="1" applyAlignment="1">
      <alignment vertical="center"/>
    </xf>
    <xf numFmtId="43" fontId="11" fillId="8" borderId="1" xfId="2" applyFont="1" applyFill="1" applyBorder="1" applyAlignment="1">
      <alignment horizontal="center" vertical="center" shrinkToFit="1"/>
    </xf>
    <xf numFmtId="0" fontId="6" fillId="4" borderId="1" xfId="3" applyFont="1" applyFill="1" applyBorder="1" applyAlignment="1">
      <alignment shrinkToFit="1"/>
    </xf>
    <xf numFmtId="0" fontId="6" fillId="4" borderId="1" xfId="3" applyFont="1" applyFill="1" applyBorder="1"/>
    <xf numFmtId="0" fontId="2" fillId="9" borderId="2" xfId="0" applyFont="1" applyFill="1" applyBorder="1" applyAlignment="1">
      <alignment horizontal="center"/>
    </xf>
    <xf numFmtId="0" fontId="1" fillId="9" borderId="2" xfId="0" applyFont="1" applyFill="1" applyBorder="1"/>
    <xf numFmtId="187" fontId="1" fillId="0" borderId="6" xfId="1" applyFont="1" applyFill="1" applyBorder="1" applyAlignment="1">
      <alignment horizontal="center"/>
    </xf>
    <xf numFmtId="187" fontId="9" fillId="0" borderId="1" xfId="1" applyFont="1" applyBorder="1" applyAlignment="1">
      <alignment horizontal="center" vertical="center" shrinkToFit="1"/>
    </xf>
    <xf numFmtId="187" fontId="11" fillId="0" borderId="1" xfId="1" applyFont="1" applyBorder="1" applyAlignment="1">
      <alignment horizontal="center" vertical="center" shrinkToFit="1"/>
    </xf>
    <xf numFmtId="187" fontId="9" fillId="2" borderId="1" xfId="1" applyFont="1" applyFill="1" applyBorder="1" applyAlignment="1">
      <alignment horizontal="center" vertical="center" shrinkToFit="1"/>
    </xf>
    <xf numFmtId="187" fontId="11" fillId="8" borderId="1" xfId="1" applyFont="1" applyFill="1" applyBorder="1" applyAlignment="1">
      <alignment horizontal="center" vertical="center" shrinkToFit="1"/>
    </xf>
    <xf numFmtId="187" fontId="11" fillId="0" borderId="0" xfId="1" applyFont="1" applyAlignment="1">
      <alignment horizontal="center" vertical="center"/>
    </xf>
    <xf numFmtId="187" fontId="13" fillId="0" borderId="0" xfId="1" applyFont="1"/>
    <xf numFmtId="0" fontId="14" fillId="4" borderId="1" xfId="3" applyFont="1" applyFill="1" applyBorder="1"/>
    <xf numFmtId="187" fontId="7" fillId="0" borderId="1" xfId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187" fontId="15" fillId="2" borderId="1" xfId="1" applyFont="1" applyFill="1" applyBorder="1" applyAlignment="1">
      <alignment horizontal="center"/>
    </xf>
    <xf numFmtId="187" fontId="15" fillId="0" borderId="0" xfId="1" applyFont="1" applyBorder="1" applyAlignment="1">
      <alignment horizontal="center"/>
    </xf>
    <xf numFmtId="49" fontId="15" fillId="0" borderId="1" xfId="1" applyNumberFormat="1" applyFont="1" applyBorder="1" applyAlignment="1">
      <alignment horizontal="center"/>
    </xf>
    <xf numFmtId="187" fontId="7" fillId="0" borderId="1" xfId="1" applyFont="1" applyBorder="1" applyAlignment="1">
      <alignment horizontal="center"/>
    </xf>
    <xf numFmtId="187" fontId="7" fillId="8" borderId="1" xfId="1" applyFont="1" applyFill="1" applyBorder="1" applyAlignment="1">
      <alignment horizontal="center"/>
    </xf>
    <xf numFmtId="187" fontId="15" fillId="0" borderId="1" xfId="1" applyFont="1" applyFill="1" applyBorder="1" applyAlignment="1">
      <alignment horizontal="center"/>
    </xf>
    <xf numFmtId="187" fontId="7" fillId="0" borderId="1" xfId="1" applyFont="1" applyBorder="1" applyAlignment="1">
      <alignment horizontal="center" vertical="center"/>
    </xf>
    <xf numFmtId="187" fontId="15" fillId="9" borderId="2" xfId="1" applyFont="1" applyFill="1" applyBorder="1" applyAlignment="1">
      <alignment horizontal="center"/>
    </xf>
    <xf numFmtId="187" fontId="7" fillId="0" borderId="0" xfId="1" applyFont="1" applyAlignment="1">
      <alignment horizontal="center"/>
    </xf>
    <xf numFmtId="187" fontId="7" fillId="0" borderId="0" xfId="1" applyFont="1" applyFill="1" applyBorder="1" applyAlignment="1">
      <alignment horizontal="center"/>
    </xf>
    <xf numFmtId="187" fontId="15" fillId="0" borderId="1" xfId="1" applyFont="1" applyBorder="1" applyAlignment="1">
      <alignment horizontal="center"/>
    </xf>
    <xf numFmtId="187" fontId="7" fillId="10" borderId="1" xfId="1" applyFont="1" applyFill="1" applyBorder="1" applyAlignment="1">
      <alignment horizontal="center"/>
    </xf>
    <xf numFmtId="187" fontId="7" fillId="0" borderId="0" xfId="1" applyFont="1" applyFill="1" applyBorder="1"/>
    <xf numFmtId="0" fontId="8" fillId="3" borderId="3" xfId="3" applyFont="1" applyFill="1" applyBorder="1" applyAlignment="1">
      <alignment shrinkToFit="1"/>
    </xf>
    <xf numFmtId="0" fontId="8" fillId="3" borderId="5" xfId="3" applyFont="1" applyFill="1" applyBorder="1" applyAlignment="1">
      <alignment shrinkToFi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87" fontId="15" fillId="0" borderId="3" xfId="1" applyFont="1" applyBorder="1" applyAlignment="1">
      <alignment horizontal="center"/>
    </xf>
    <xf numFmtId="187" fontId="15" fillId="0" borderId="4" xfId="1" applyFont="1" applyBorder="1" applyAlignment="1">
      <alignment horizontal="center"/>
    </xf>
    <xf numFmtId="187" fontId="15" fillId="0" borderId="5" xfId="1" applyFont="1" applyBorder="1" applyAlignment="1">
      <alignment horizontal="center"/>
    </xf>
    <xf numFmtId="0" fontId="9" fillId="0" borderId="6" xfId="3" applyFont="1" applyFill="1" applyBorder="1" applyAlignment="1">
      <alignment horizontal="center" vertical="center" wrapText="1"/>
    </xf>
    <xf numFmtId="0" fontId="9" fillId="0" borderId="7" xfId="3" applyFont="1" applyFill="1" applyBorder="1" applyAlignment="1">
      <alignment horizontal="center" vertical="center" wrapText="1"/>
    </xf>
    <xf numFmtId="43" fontId="1" fillId="0" borderId="3" xfId="2" applyFont="1" applyFill="1" applyBorder="1" applyAlignment="1">
      <alignment horizontal="center"/>
    </xf>
    <xf numFmtId="43" fontId="1" fillId="0" borderId="5" xfId="2" applyFont="1" applyFill="1" applyBorder="1" applyAlignment="1">
      <alignment horizontal="center"/>
    </xf>
    <xf numFmtId="43" fontId="1" fillId="0" borderId="6" xfId="2" applyFont="1" applyFill="1" applyBorder="1" applyAlignment="1">
      <alignment horizontal="center" vertical="center" wrapText="1"/>
    </xf>
    <xf numFmtId="43" fontId="1" fillId="0" borderId="7" xfId="2" applyFont="1" applyFill="1" applyBorder="1" applyAlignment="1">
      <alignment horizontal="center" vertical="center" wrapText="1"/>
    </xf>
    <xf numFmtId="43" fontId="1" fillId="0" borderId="1" xfId="2" applyFont="1" applyFill="1" applyBorder="1" applyAlignment="1">
      <alignment horizontal="center" vertical="center"/>
    </xf>
    <xf numFmtId="43" fontId="1" fillId="0" borderId="8" xfId="2" applyFont="1" applyFill="1" applyBorder="1" applyAlignment="1">
      <alignment horizontal="center" vertical="center"/>
    </xf>
    <xf numFmtId="43" fontId="1" fillId="0" borderId="9" xfId="2" applyFont="1" applyFill="1" applyBorder="1" applyAlignment="1">
      <alignment horizontal="center" vertical="center"/>
    </xf>
  </cellXfs>
  <cellStyles count="4">
    <cellStyle name="Comma" xfId="1" builtinId="3"/>
    <cellStyle name="Comma 2" xfId="2" xr:uid="{00000000-0005-0000-0000-000000000000}"/>
    <cellStyle name="Normal" xfId="0" builtinId="0"/>
    <cellStyle name="Normal 2" xfId="3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1"/>
  <sheetViews>
    <sheetView showGridLines="0" workbookViewId="0">
      <pane xSplit="2" ySplit="6" topLeftCell="D7" activePane="bottomRight" state="frozen"/>
      <selection pane="topRight" activeCell="C1" sqref="C1"/>
      <selection pane="bottomLeft" activeCell="A7" sqref="A7"/>
      <selection pane="bottomRight" activeCell="A2" sqref="A2:F2"/>
    </sheetView>
  </sheetViews>
  <sheetFormatPr defaultRowHeight="21" x14ac:dyDescent="0.35"/>
  <cols>
    <col min="1" max="1" width="5.5" style="6" customWidth="1"/>
    <col min="2" max="2" width="59.25" style="5" customWidth="1"/>
    <col min="3" max="3" width="12.375" style="75" customWidth="1"/>
    <col min="4" max="4" width="11.25" style="75" customWidth="1"/>
    <col min="5" max="5" width="11.125" style="75" customWidth="1"/>
    <col min="6" max="6" width="12.5" style="75" customWidth="1"/>
    <col min="7" max="8" width="9" style="5" customWidth="1"/>
    <col min="9" max="16384" width="9" style="5"/>
  </cols>
  <sheetData>
    <row r="1" spans="1:6" s="1" customFormat="1" x14ac:dyDescent="0.35">
      <c r="A1" s="82" t="s">
        <v>195</v>
      </c>
      <c r="B1" s="82"/>
      <c r="C1" s="82"/>
      <c r="D1" s="82"/>
      <c r="E1" s="82"/>
      <c r="F1" s="82"/>
    </row>
    <row r="2" spans="1:6" s="2" customFormat="1" x14ac:dyDescent="0.35">
      <c r="A2" s="83" t="s">
        <v>0</v>
      </c>
      <c r="B2" s="83"/>
      <c r="C2" s="83"/>
      <c r="D2" s="83"/>
      <c r="E2" s="83"/>
      <c r="F2" s="83"/>
    </row>
    <row r="3" spans="1:6" s="2" customFormat="1" ht="5.25" customHeight="1" x14ac:dyDescent="0.35">
      <c r="C3" s="68"/>
      <c r="D3" s="68"/>
      <c r="E3" s="68"/>
      <c r="F3" s="68"/>
    </row>
    <row r="4" spans="1:6" s="8" customFormat="1" x14ac:dyDescent="0.35">
      <c r="A4" s="84" t="s">
        <v>1</v>
      </c>
      <c r="B4" s="84" t="s">
        <v>2</v>
      </c>
      <c r="C4" s="85" t="s">
        <v>3</v>
      </c>
      <c r="D4" s="86"/>
      <c r="E4" s="87"/>
      <c r="F4" s="77" t="s">
        <v>4</v>
      </c>
    </row>
    <row r="5" spans="1:6" s="8" customFormat="1" x14ac:dyDescent="0.35">
      <c r="A5" s="84"/>
      <c r="B5" s="84"/>
      <c r="C5" s="69" t="s">
        <v>196</v>
      </c>
      <c r="D5" s="69" t="s">
        <v>197</v>
      </c>
      <c r="E5" s="77" t="s">
        <v>5</v>
      </c>
      <c r="F5" s="77" t="s">
        <v>182</v>
      </c>
    </row>
    <row r="6" spans="1:6" x14ac:dyDescent="0.35">
      <c r="A6" s="31" t="s">
        <v>25</v>
      </c>
      <c r="B6" s="9"/>
      <c r="C6" s="70"/>
      <c r="D6" s="70"/>
      <c r="E6" s="70"/>
      <c r="F6" s="70"/>
    </row>
    <row r="7" spans="1:6" x14ac:dyDescent="0.35">
      <c r="A7" s="53" t="s">
        <v>26</v>
      </c>
      <c r="B7" s="10"/>
      <c r="C7" s="70"/>
      <c r="D7" s="70"/>
      <c r="E7" s="70"/>
      <c r="F7" s="70"/>
    </row>
    <row r="8" spans="1:6" x14ac:dyDescent="0.35">
      <c r="A8" s="4">
        <v>1</v>
      </c>
      <c r="B8" s="11" t="s">
        <v>27</v>
      </c>
      <c r="C8" s="71">
        <v>237</v>
      </c>
      <c r="D8" s="71">
        <v>262</v>
      </c>
      <c r="E8" s="70">
        <f>+C8+D8</f>
        <v>499</v>
      </c>
      <c r="F8" s="70">
        <f>+E8/2</f>
        <v>249.5</v>
      </c>
    </row>
    <row r="9" spans="1:6" x14ac:dyDescent="0.35">
      <c r="A9" s="4">
        <f>+A8+1</f>
        <v>2</v>
      </c>
      <c r="B9" s="11" t="s">
        <v>28</v>
      </c>
      <c r="C9" s="71">
        <v>103</v>
      </c>
      <c r="D9" s="71">
        <v>84</v>
      </c>
      <c r="E9" s="70">
        <f t="shared" ref="E9:E22" si="0">+C9+D9</f>
        <v>187</v>
      </c>
      <c r="F9" s="70">
        <f t="shared" ref="F9:F19" si="1">+E9/2</f>
        <v>93.5</v>
      </c>
    </row>
    <row r="10" spans="1:6" x14ac:dyDescent="0.35">
      <c r="A10" s="4">
        <f t="shared" ref="A10:A18" si="2">+A9+1</f>
        <v>3</v>
      </c>
      <c r="B10" s="11" t="s">
        <v>29</v>
      </c>
      <c r="C10" s="71">
        <v>102</v>
      </c>
      <c r="D10" s="71">
        <v>105</v>
      </c>
      <c r="E10" s="70">
        <f t="shared" si="0"/>
        <v>207</v>
      </c>
      <c r="F10" s="70">
        <f t="shared" si="1"/>
        <v>103.5</v>
      </c>
    </row>
    <row r="11" spans="1:6" x14ac:dyDescent="0.35">
      <c r="A11" s="4">
        <f t="shared" si="2"/>
        <v>4</v>
      </c>
      <c r="B11" s="11" t="s">
        <v>30</v>
      </c>
      <c r="C11" s="71">
        <v>167</v>
      </c>
      <c r="D11" s="71">
        <v>183</v>
      </c>
      <c r="E11" s="70">
        <f t="shared" si="0"/>
        <v>350</v>
      </c>
      <c r="F11" s="70">
        <f t="shared" si="1"/>
        <v>175</v>
      </c>
    </row>
    <row r="12" spans="1:6" x14ac:dyDescent="0.35">
      <c r="A12" s="4">
        <f t="shared" si="2"/>
        <v>5</v>
      </c>
      <c r="B12" s="11" t="s">
        <v>31</v>
      </c>
      <c r="C12" s="71">
        <v>161</v>
      </c>
      <c r="D12" s="71">
        <v>173</v>
      </c>
      <c r="E12" s="70">
        <f t="shared" si="0"/>
        <v>334</v>
      </c>
      <c r="F12" s="70">
        <f t="shared" si="1"/>
        <v>167</v>
      </c>
    </row>
    <row r="13" spans="1:6" x14ac:dyDescent="0.35">
      <c r="A13" s="4">
        <f t="shared" si="2"/>
        <v>6</v>
      </c>
      <c r="B13" s="11" t="s">
        <v>32</v>
      </c>
      <c r="C13" s="71">
        <v>162</v>
      </c>
      <c r="D13" s="71">
        <v>149</v>
      </c>
      <c r="E13" s="70">
        <f t="shared" si="0"/>
        <v>311</v>
      </c>
      <c r="F13" s="70">
        <f t="shared" si="1"/>
        <v>155.5</v>
      </c>
    </row>
    <row r="14" spans="1:6" x14ac:dyDescent="0.35">
      <c r="A14" s="4">
        <f t="shared" si="2"/>
        <v>7</v>
      </c>
      <c r="B14" s="11" t="s">
        <v>33</v>
      </c>
      <c r="C14" s="71">
        <v>168</v>
      </c>
      <c r="D14" s="71">
        <v>182</v>
      </c>
      <c r="E14" s="70">
        <f t="shared" si="0"/>
        <v>350</v>
      </c>
      <c r="F14" s="70">
        <f t="shared" si="1"/>
        <v>175</v>
      </c>
    </row>
    <row r="15" spans="1:6" x14ac:dyDescent="0.35">
      <c r="A15" s="4">
        <f t="shared" si="2"/>
        <v>8</v>
      </c>
      <c r="B15" s="11" t="s">
        <v>34</v>
      </c>
      <c r="C15" s="71">
        <v>73</v>
      </c>
      <c r="D15" s="71">
        <v>74</v>
      </c>
      <c r="E15" s="70">
        <f t="shared" si="0"/>
        <v>147</v>
      </c>
      <c r="F15" s="70">
        <f t="shared" si="1"/>
        <v>73.5</v>
      </c>
    </row>
    <row r="16" spans="1:6" x14ac:dyDescent="0.35">
      <c r="A16" s="4">
        <f t="shared" si="2"/>
        <v>9</v>
      </c>
      <c r="B16" s="12" t="s">
        <v>35</v>
      </c>
      <c r="C16" s="71">
        <v>145</v>
      </c>
      <c r="D16" s="71">
        <v>137</v>
      </c>
      <c r="E16" s="70">
        <f t="shared" si="0"/>
        <v>282</v>
      </c>
      <c r="F16" s="70">
        <f t="shared" si="1"/>
        <v>141</v>
      </c>
    </row>
    <row r="17" spans="1:7" x14ac:dyDescent="0.35">
      <c r="A17" s="4">
        <f t="shared" si="2"/>
        <v>10</v>
      </c>
      <c r="B17" s="11" t="s">
        <v>36</v>
      </c>
      <c r="C17" s="71">
        <v>229</v>
      </c>
      <c r="D17" s="71">
        <v>275</v>
      </c>
      <c r="E17" s="70">
        <f t="shared" si="0"/>
        <v>504</v>
      </c>
      <c r="F17" s="70">
        <f t="shared" si="1"/>
        <v>252</v>
      </c>
    </row>
    <row r="18" spans="1:7" x14ac:dyDescent="0.35">
      <c r="A18" s="4">
        <f t="shared" si="2"/>
        <v>11</v>
      </c>
      <c r="B18" s="11" t="s">
        <v>37</v>
      </c>
      <c r="C18" s="71">
        <v>81</v>
      </c>
      <c r="D18" s="71">
        <v>79</v>
      </c>
      <c r="E18" s="70">
        <f t="shared" si="0"/>
        <v>160</v>
      </c>
      <c r="F18" s="70">
        <f t="shared" si="1"/>
        <v>80</v>
      </c>
    </row>
    <row r="19" spans="1:7" x14ac:dyDescent="0.35">
      <c r="A19" s="4">
        <v>12</v>
      </c>
      <c r="B19" s="11" t="s">
        <v>153</v>
      </c>
      <c r="C19" s="71">
        <v>58</v>
      </c>
      <c r="D19" s="71">
        <v>66</v>
      </c>
      <c r="E19" s="70">
        <f t="shared" si="0"/>
        <v>124</v>
      </c>
      <c r="F19" s="70">
        <f t="shared" si="1"/>
        <v>62</v>
      </c>
    </row>
    <row r="20" spans="1:7" x14ac:dyDescent="0.35">
      <c r="A20" s="13" t="s">
        <v>38</v>
      </c>
      <c r="B20" s="11"/>
      <c r="C20" s="71"/>
      <c r="D20" s="71"/>
      <c r="E20" s="70"/>
      <c r="F20" s="70"/>
    </row>
    <row r="21" spans="1:7" x14ac:dyDescent="0.35">
      <c r="A21" s="4">
        <v>1</v>
      </c>
      <c r="B21" s="11" t="s">
        <v>39</v>
      </c>
      <c r="C21" s="71">
        <v>8</v>
      </c>
      <c r="D21" s="71">
        <v>3</v>
      </c>
      <c r="E21" s="70">
        <f t="shared" si="0"/>
        <v>11</v>
      </c>
      <c r="F21" s="70">
        <f t="shared" ref="F21:F22" si="3">+E21/2</f>
        <v>5.5</v>
      </c>
    </row>
    <row r="22" spans="1:7" x14ac:dyDescent="0.35">
      <c r="A22" s="4">
        <v>2</v>
      </c>
      <c r="B22" s="11" t="s">
        <v>40</v>
      </c>
      <c r="C22" s="71">
        <v>18</v>
      </c>
      <c r="D22" s="71">
        <v>9</v>
      </c>
      <c r="E22" s="70">
        <f t="shared" si="0"/>
        <v>27</v>
      </c>
      <c r="F22" s="70">
        <f t="shared" si="3"/>
        <v>13.5</v>
      </c>
    </row>
    <row r="23" spans="1:7" x14ac:dyDescent="0.35">
      <c r="A23" s="13" t="s">
        <v>192</v>
      </c>
      <c r="B23" s="11"/>
      <c r="C23" s="71"/>
      <c r="D23" s="71"/>
      <c r="E23" s="70"/>
      <c r="F23" s="70"/>
    </row>
    <row r="24" spans="1:7" x14ac:dyDescent="0.35">
      <c r="A24" s="4">
        <v>1</v>
      </c>
      <c r="B24" s="11" t="s">
        <v>193</v>
      </c>
      <c r="C24" s="71">
        <v>10</v>
      </c>
      <c r="D24" s="71">
        <v>29</v>
      </c>
      <c r="E24" s="70">
        <f t="shared" ref="E24" si="4">+C24+D24</f>
        <v>39</v>
      </c>
      <c r="F24" s="70">
        <f>+E24/2</f>
        <v>19.5</v>
      </c>
      <c r="G24" s="48">
        <f>SUM(F8:F24)</f>
        <v>1766</v>
      </c>
    </row>
    <row r="25" spans="1:7" x14ac:dyDescent="0.35">
      <c r="A25" s="53" t="s">
        <v>41</v>
      </c>
      <c r="B25" s="52"/>
      <c r="C25" s="71"/>
      <c r="D25" s="71"/>
      <c r="E25" s="70"/>
      <c r="F25" s="70"/>
    </row>
    <row r="26" spans="1:7" x14ac:dyDescent="0.35">
      <c r="A26" s="4">
        <v>1</v>
      </c>
      <c r="B26" s="11" t="s">
        <v>42</v>
      </c>
      <c r="C26" s="70">
        <v>216</v>
      </c>
      <c r="D26" s="70">
        <v>226</v>
      </c>
      <c r="E26" s="70">
        <f t="shared" ref="E26" si="5">+C26+D26</f>
        <v>442</v>
      </c>
      <c r="F26" s="70">
        <f>+E26/2</f>
        <v>221</v>
      </c>
    </row>
    <row r="27" spans="1:7" x14ac:dyDescent="0.35">
      <c r="A27" s="13" t="s">
        <v>154</v>
      </c>
      <c r="B27" s="11"/>
      <c r="C27" s="71"/>
      <c r="D27" s="71"/>
      <c r="E27" s="70"/>
      <c r="F27" s="70"/>
    </row>
    <row r="28" spans="1:7" x14ac:dyDescent="0.35">
      <c r="A28" s="4">
        <v>1</v>
      </c>
      <c r="B28" s="11" t="s">
        <v>155</v>
      </c>
      <c r="C28" s="71">
        <v>0</v>
      </c>
      <c r="D28" s="71">
        <v>0</v>
      </c>
      <c r="E28" s="70">
        <f t="shared" ref="E28" si="6">+C28+D28</f>
        <v>0</v>
      </c>
      <c r="F28" s="70">
        <f>+E28/2</f>
        <v>0</v>
      </c>
      <c r="G28" s="48">
        <f>SUM(F26:F28)</f>
        <v>221</v>
      </c>
    </row>
    <row r="29" spans="1:7" x14ac:dyDescent="0.35">
      <c r="A29" s="3"/>
      <c r="B29" s="7" t="s">
        <v>5</v>
      </c>
      <c r="C29" s="67">
        <f>SUM(C8:C28)</f>
        <v>1938</v>
      </c>
      <c r="D29" s="67">
        <f>SUM(D8:D28)</f>
        <v>2036</v>
      </c>
      <c r="E29" s="67">
        <f t="shared" ref="E29:F29" si="7">SUM(E8:E28)</f>
        <v>3974</v>
      </c>
      <c r="F29" s="67">
        <f t="shared" si="7"/>
        <v>1987</v>
      </c>
    </row>
    <row r="30" spans="1:7" x14ac:dyDescent="0.35">
      <c r="A30" s="31" t="s">
        <v>7</v>
      </c>
      <c r="B30" s="9"/>
      <c r="C30" s="70"/>
      <c r="D30" s="70"/>
      <c r="E30" s="70"/>
      <c r="F30" s="70"/>
    </row>
    <row r="31" spans="1:7" x14ac:dyDescent="0.35">
      <c r="A31" s="4">
        <v>1</v>
      </c>
      <c r="B31" s="11" t="s">
        <v>129</v>
      </c>
      <c r="C31" s="70"/>
      <c r="D31" s="70">
        <v>1</v>
      </c>
      <c r="E31" s="70">
        <f t="shared" ref="E31:E39" si="8">+C31+D31</f>
        <v>1</v>
      </c>
      <c r="F31" s="70">
        <f t="shared" ref="F31:F39" si="9">+E31/2</f>
        <v>0.5</v>
      </c>
    </row>
    <row r="32" spans="1:7" x14ac:dyDescent="0.35">
      <c r="A32" s="4">
        <v>2</v>
      </c>
      <c r="B32" s="11" t="s">
        <v>43</v>
      </c>
      <c r="C32" s="70">
        <v>157</v>
      </c>
      <c r="D32" s="70">
        <v>166</v>
      </c>
      <c r="E32" s="70">
        <f t="shared" si="8"/>
        <v>323</v>
      </c>
      <c r="F32" s="70">
        <f t="shared" si="9"/>
        <v>161.5</v>
      </c>
    </row>
    <row r="33" spans="1:6" x14ac:dyDescent="0.35">
      <c r="A33" s="4">
        <v>3</v>
      </c>
      <c r="B33" s="11" t="s">
        <v>44</v>
      </c>
      <c r="C33" s="70">
        <v>169</v>
      </c>
      <c r="D33" s="70">
        <v>173</v>
      </c>
      <c r="E33" s="70">
        <f t="shared" si="8"/>
        <v>342</v>
      </c>
      <c r="F33" s="70">
        <f t="shared" si="9"/>
        <v>171</v>
      </c>
    </row>
    <row r="34" spans="1:6" x14ac:dyDescent="0.35">
      <c r="A34" s="4">
        <v>4</v>
      </c>
      <c r="B34" s="11" t="s">
        <v>45</v>
      </c>
      <c r="C34" s="70">
        <v>117</v>
      </c>
      <c r="D34" s="70">
        <v>86</v>
      </c>
      <c r="E34" s="70">
        <f t="shared" si="8"/>
        <v>203</v>
      </c>
      <c r="F34" s="70">
        <f t="shared" si="9"/>
        <v>101.5</v>
      </c>
    </row>
    <row r="35" spans="1:6" x14ac:dyDescent="0.35">
      <c r="A35" s="4">
        <v>5</v>
      </c>
      <c r="B35" s="11" t="s">
        <v>46</v>
      </c>
      <c r="C35" s="70">
        <v>141</v>
      </c>
      <c r="D35" s="70">
        <v>143</v>
      </c>
      <c r="E35" s="70">
        <f t="shared" si="8"/>
        <v>284</v>
      </c>
      <c r="F35" s="70">
        <f t="shared" si="9"/>
        <v>142</v>
      </c>
    </row>
    <row r="36" spans="1:6" x14ac:dyDescent="0.35">
      <c r="A36" s="4">
        <v>6</v>
      </c>
      <c r="B36" s="12" t="s">
        <v>47</v>
      </c>
      <c r="C36" s="70">
        <v>171</v>
      </c>
      <c r="D36" s="70">
        <v>185</v>
      </c>
      <c r="E36" s="70">
        <f t="shared" si="8"/>
        <v>356</v>
      </c>
      <c r="F36" s="70">
        <f t="shared" si="9"/>
        <v>178</v>
      </c>
    </row>
    <row r="37" spans="1:6" x14ac:dyDescent="0.35">
      <c r="A37" s="4">
        <v>7</v>
      </c>
      <c r="B37" s="12" t="s">
        <v>130</v>
      </c>
      <c r="C37" s="70">
        <v>178</v>
      </c>
      <c r="D37" s="70">
        <v>174</v>
      </c>
      <c r="E37" s="70">
        <f t="shared" si="8"/>
        <v>352</v>
      </c>
      <c r="F37" s="70">
        <f t="shared" si="9"/>
        <v>176</v>
      </c>
    </row>
    <row r="38" spans="1:6" x14ac:dyDescent="0.35">
      <c r="A38" s="4">
        <v>8</v>
      </c>
      <c r="B38" s="12" t="s">
        <v>183</v>
      </c>
      <c r="C38" s="70">
        <v>118</v>
      </c>
      <c r="D38" s="70">
        <v>104</v>
      </c>
      <c r="E38" s="70">
        <f t="shared" si="8"/>
        <v>222</v>
      </c>
      <c r="F38" s="70">
        <f t="shared" si="9"/>
        <v>111</v>
      </c>
    </row>
    <row r="39" spans="1:6" x14ac:dyDescent="0.35">
      <c r="A39" s="4">
        <v>10</v>
      </c>
      <c r="B39" s="11" t="s">
        <v>48</v>
      </c>
      <c r="C39" s="70">
        <v>187</v>
      </c>
      <c r="D39" s="70">
        <v>189</v>
      </c>
      <c r="E39" s="70">
        <f t="shared" si="8"/>
        <v>376</v>
      </c>
      <c r="F39" s="70">
        <f t="shared" si="9"/>
        <v>188</v>
      </c>
    </row>
    <row r="40" spans="1:6" x14ac:dyDescent="0.35">
      <c r="A40" s="3"/>
      <c r="B40" s="7" t="s">
        <v>5</v>
      </c>
      <c r="C40" s="67">
        <f>SUM(C31:C39)</f>
        <v>1238</v>
      </c>
      <c r="D40" s="67">
        <f t="shared" ref="D40:F40" si="10">SUM(D31:D39)</f>
        <v>1221</v>
      </c>
      <c r="E40" s="67">
        <f t="shared" si="10"/>
        <v>2459</v>
      </c>
      <c r="F40" s="67">
        <f t="shared" si="10"/>
        <v>1229.5</v>
      </c>
    </row>
    <row r="41" spans="1:6" x14ac:dyDescent="0.35">
      <c r="A41" s="31" t="s">
        <v>10</v>
      </c>
      <c r="B41" s="9"/>
      <c r="C41" s="70"/>
      <c r="D41" s="70"/>
      <c r="E41" s="70"/>
      <c r="F41" s="70"/>
    </row>
    <row r="42" spans="1:6" x14ac:dyDescent="0.35">
      <c r="A42" s="4">
        <v>1</v>
      </c>
      <c r="B42" s="11" t="s">
        <v>49</v>
      </c>
      <c r="C42" s="70">
        <v>2</v>
      </c>
      <c r="D42" s="70">
        <v>1</v>
      </c>
      <c r="E42" s="70">
        <f t="shared" ref="E42:E52" si="11">+C42+D42</f>
        <v>3</v>
      </c>
      <c r="F42" s="70">
        <f t="shared" ref="F42:F52" si="12">+E42/2</f>
        <v>1.5</v>
      </c>
    </row>
    <row r="43" spans="1:6" x14ac:dyDescent="0.35">
      <c r="A43" s="4">
        <f>+A42+1</f>
        <v>2</v>
      </c>
      <c r="B43" s="11" t="s">
        <v>50</v>
      </c>
      <c r="C43" s="70">
        <v>125</v>
      </c>
      <c r="D43" s="70">
        <v>129</v>
      </c>
      <c r="E43" s="70">
        <f t="shared" si="11"/>
        <v>254</v>
      </c>
      <c r="F43" s="70">
        <f t="shared" si="12"/>
        <v>127</v>
      </c>
    </row>
    <row r="44" spans="1:6" x14ac:dyDescent="0.35">
      <c r="A44" s="4">
        <f t="shared" ref="A44:A52" si="13">+A43+1</f>
        <v>3</v>
      </c>
      <c r="B44" s="11" t="s">
        <v>51</v>
      </c>
      <c r="C44" s="70">
        <v>83</v>
      </c>
      <c r="D44" s="70">
        <v>90</v>
      </c>
      <c r="E44" s="70">
        <f t="shared" si="11"/>
        <v>173</v>
      </c>
      <c r="F44" s="70">
        <f t="shared" si="12"/>
        <v>86.5</v>
      </c>
    </row>
    <row r="45" spans="1:6" x14ac:dyDescent="0.35">
      <c r="A45" s="4">
        <f t="shared" si="13"/>
        <v>4</v>
      </c>
      <c r="B45" s="11" t="s">
        <v>52</v>
      </c>
      <c r="C45" s="70">
        <v>37</v>
      </c>
      <c r="D45" s="70">
        <v>47</v>
      </c>
      <c r="E45" s="70">
        <f t="shared" si="11"/>
        <v>84</v>
      </c>
      <c r="F45" s="70">
        <f t="shared" si="12"/>
        <v>42</v>
      </c>
    </row>
    <row r="46" spans="1:6" x14ac:dyDescent="0.35">
      <c r="A46" s="4">
        <f t="shared" si="13"/>
        <v>5</v>
      </c>
      <c r="B46" s="12" t="s">
        <v>53</v>
      </c>
      <c r="C46" s="70">
        <v>90</v>
      </c>
      <c r="D46" s="70">
        <v>112</v>
      </c>
      <c r="E46" s="70">
        <f t="shared" si="11"/>
        <v>202</v>
      </c>
      <c r="F46" s="70">
        <f t="shared" si="12"/>
        <v>101</v>
      </c>
    </row>
    <row r="47" spans="1:6" x14ac:dyDescent="0.35">
      <c r="A47" s="4">
        <f t="shared" si="13"/>
        <v>6</v>
      </c>
      <c r="B47" s="11" t="s">
        <v>54</v>
      </c>
      <c r="C47" s="70">
        <v>182</v>
      </c>
      <c r="D47" s="70">
        <v>184</v>
      </c>
      <c r="E47" s="70">
        <f t="shared" si="11"/>
        <v>366</v>
      </c>
      <c r="F47" s="70">
        <f t="shared" si="12"/>
        <v>183</v>
      </c>
    </row>
    <row r="48" spans="1:6" x14ac:dyDescent="0.35">
      <c r="A48" s="4">
        <f t="shared" si="13"/>
        <v>7</v>
      </c>
      <c r="B48" s="11" t="s">
        <v>55</v>
      </c>
      <c r="C48" s="70">
        <v>57</v>
      </c>
      <c r="D48" s="70">
        <v>59</v>
      </c>
      <c r="E48" s="70">
        <f t="shared" si="11"/>
        <v>116</v>
      </c>
      <c r="F48" s="70">
        <f t="shared" si="12"/>
        <v>58</v>
      </c>
    </row>
    <row r="49" spans="1:7" x14ac:dyDescent="0.35">
      <c r="A49" s="4">
        <f t="shared" si="13"/>
        <v>8</v>
      </c>
      <c r="B49" s="11" t="s">
        <v>56</v>
      </c>
      <c r="C49" s="70">
        <v>36</v>
      </c>
      <c r="D49" s="70">
        <v>39</v>
      </c>
      <c r="E49" s="70">
        <f t="shared" si="11"/>
        <v>75</v>
      </c>
      <c r="F49" s="70">
        <f t="shared" si="12"/>
        <v>37.5</v>
      </c>
    </row>
    <row r="50" spans="1:7" x14ac:dyDescent="0.35">
      <c r="A50" s="4">
        <f t="shared" si="13"/>
        <v>9</v>
      </c>
      <c r="B50" s="11" t="s">
        <v>57</v>
      </c>
      <c r="C50" s="70">
        <v>48</v>
      </c>
      <c r="D50" s="70">
        <v>57</v>
      </c>
      <c r="E50" s="70">
        <f t="shared" si="11"/>
        <v>105</v>
      </c>
      <c r="F50" s="70">
        <f t="shared" si="12"/>
        <v>52.5</v>
      </c>
    </row>
    <row r="51" spans="1:7" x14ac:dyDescent="0.35">
      <c r="A51" s="4">
        <f t="shared" si="13"/>
        <v>10</v>
      </c>
      <c r="B51" s="11" t="s">
        <v>58</v>
      </c>
      <c r="C51" s="70">
        <v>23</v>
      </c>
      <c r="D51" s="70">
        <v>31</v>
      </c>
      <c r="E51" s="70">
        <f t="shared" si="11"/>
        <v>54</v>
      </c>
      <c r="F51" s="70">
        <f t="shared" si="12"/>
        <v>27</v>
      </c>
    </row>
    <row r="52" spans="1:7" x14ac:dyDescent="0.35">
      <c r="A52" s="4">
        <f t="shared" si="13"/>
        <v>11</v>
      </c>
      <c r="B52" s="12" t="s">
        <v>59</v>
      </c>
      <c r="C52" s="70">
        <v>39</v>
      </c>
      <c r="D52" s="70">
        <v>56</v>
      </c>
      <c r="E52" s="70">
        <f t="shared" si="11"/>
        <v>95</v>
      </c>
      <c r="F52" s="70">
        <f t="shared" si="12"/>
        <v>47.5</v>
      </c>
    </row>
    <row r="53" spans="1:7" x14ac:dyDescent="0.35">
      <c r="A53" s="3"/>
      <c r="B53" s="7" t="s">
        <v>5</v>
      </c>
      <c r="C53" s="67">
        <f>SUM(C42:C52)</f>
        <v>722</v>
      </c>
      <c r="D53" s="67">
        <f>SUM(D42:D52)</f>
        <v>805</v>
      </c>
      <c r="E53" s="67">
        <f>SUM(E42:E52)</f>
        <v>1527</v>
      </c>
      <c r="F53" s="67">
        <f>SUM(F42:F52)</f>
        <v>763.5</v>
      </c>
    </row>
    <row r="54" spans="1:7" s="1" customFormat="1" x14ac:dyDescent="0.35">
      <c r="A54" s="80" t="s">
        <v>9</v>
      </c>
      <c r="B54" s="81"/>
      <c r="C54" s="72"/>
      <c r="D54" s="72"/>
      <c r="E54" s="70"/>
      <c r="F54" s="70"/>
    </row>
    <row r="55" spans="1:7" x14ac:dyDescent="0.35">
      <c r="A55" s="4">
        <v>1</v>
      </c>
      <c r="B55" s="11" t="s">
        <v>60</v>
      </c>
      <c r="C55" s="70">
        <v>262</v>
      </c>
      <c r="D55" s="70">
        <v>291</v>
      </c>
      <c r="E55" s="70">
        <f t="shared" ref="E55:E56" si="14">+C55+D55</f>
        <v>553</v>
      </c>
      <c r="F55" s="70">
        <f t="shared" ref="F55:F56" si="15">+E55/2</f>
        <v>276.5</v>
      </c>
    </row>
    <row r="56" spans="1:7" x14ac:dyDescent="0.35">
      <c r="A56" s="4">
        <f>+A55+1</f>
        <v>2</v>
      </c>
      <c r="B56" s="11" t="s">
        <v>61</v>
      </c>
      <c r="C56" s="70">
        <v>154</v>
      </c>
      <c r="D56" s="70">
        <v>94</v>
      </c>
      <c r="E56" s="70">
        <f t="shared" si="14"/>
        <v>248</v>
      </c>
      <c r="F56" s="70">
        <f t="shared" si="15"/>
        <v>124</v>
      </c>
    </row>
    <row r="57" spans="1:7" x14ac:dyDescent="0.35">
      <c r="A57" s="4">
        <v>3</v>
      </c>
      <c r="B57" s="11" t="s">
        <v>203</v>
      </c>
      <c r="C57" s="70"/>
      <c r="D57" s="70">
        <v>8</v>
      </c>
      <c r="E57" s="70">
        <f t="shared" ref="E57" si="16">+C57+D57</f>
        <v>8</v>
      </c>
      <c r="F57" s="70">
        <f t="shared" ref="F57" si="17">+E57/2</f>
        <v>4</v>
      </c>
    </row>
    <row r="58" spans="1:7" x14ac:dyDescent="0.35">
      <c r="A58" s="3"/>
      <c r="B58" s="7" t="s">
        <v>5</v>
      </c>
      <c r="C58" s="67">
        <f>SUM(C55:C57)</f>
        <v>416</v>
      </c>
      <c r="D58" s="67">
        <f t="shared" ref="D58:F58" si="18">SUM(D55:D57)</f>
        <v>393</v>
      </c>
      <c r="E58" s="67">
        <f t="shared" si="18"/>
        <v>809</v>
      </c>
      <c r="F58" s="67">
        <f t="shared" si="18"/>
        <v>404.5</v>
      </c>
    </row>
    <row r="59" spans="1:7" x14ac:dyDescent="0.35">
      <c r="A59" s="31" t="s">
        <v>6</v>
      </c>
      <c r="B59" s="9"/>
      <c r="C59" s="70"/>
      <c r="D59" s="70"/>
      <c r="E59" s="70"/>
      <c r="F59" s="70"/>
    </row>
    <row r="60" spans="1:7" x14ac:dyDescent="0.35">
      <c r="A60" s="63" t="s">
        <v>62</v>
      </c>
      <c r="B60" s="52"/>
      <c r="C60" s="70"/>
      <c r="D60" s="70"/>
      <c r="E60" s="70"/>
      <c r="F60" s="70"/>
      <c r="G60" s="48"/>
    </row>
    <row r="61" spans="1:7" x14ac:dyDescent="0.35">
      <c r="A61" s="14" t="s">
        <v>63</v>
      </c>
      <c r="B61" s="15"/>
      <c r="C61" s="70"/>
      <c r="D61" s="70"/>
      <c r="E61" s="70"/>
      <c r="F61" s="70"/>
    </row>
    <row r="62" spans="1:7" x14ac:dyDescent="0.35">
      <c r="A62" s="4">
        <v>1</v>
      </c>
      <c r="B62" s="12" t="s">
        <v>64</v>
      </c>
      <c r="C62" s="70">
        <v>311</v>
      </c>
      <c r="D62" s="70">
        <v>317</v>
      </c>
      <c r="E62" s="70">
        <f t="shared" ref="E62:E67" si="19">+C62+D62</f>
        <v>628</v>
      </c>
      <c r="F62" s="70">
        <f t="shared" ref="F62:F67" si="20">+E62/2</f>
        <v>314</v>
      </c>
    </row>
    <row r="63" spans="1:7" x14ac:dyDescent="0.35">
      <c r="A63" s="4">
        <f>+A62+1</f>
        <v>2</v>
      </c>
      <c r="B63" s="20" t="s">
        <v>65</v>
      </c>
      <c r="C63" s="70">
        <v>147</v>
      </c>
      <c r="D63" s="70">
        <v>138</v>
      </c>
      <c r="E63" s="70">
        <f t="shared" si="19"/>
        <v>285</v>
      </c>
      <c r="F63" s="70">
        <f t="shared" si="20"/>
        <v>142.5</v>
      </c>
    </row>
    <row r="64" spans="1:7" x14ac:dyDescent="0.35">
      <c r="A64" s="4">
        <f t="shared" ref="A64:A67" si="21">+A63+1</f>
        <v>3</v>
      </c>
      <c r="B64" s="20" t="s">
        <v>66</v>
      </c>
      <c r="C64" s="70">
        <v>107</v>
      </c>
      <c r="D64" s="70">
        <v>86</v>
      </c>
      <c r="E64" s="70">
        <f t="shared" si="19"/>
        <v>193</v>
      </c>
      <c r="F64" s="70">
        <f t="shared" si="20"/>
        <v>96.5</v>
      </c>
    </row>
    <row r="65" spans="1:7" x14ac:dyDescent="0.35">
      <c r="A65" s="4">
        <f t="shared" si="21"/>
        <v>4</v>
      </c>
      <c r="B65" s="12" t="s">
        <v>67</v>
      </c>
      <c r="C65" s="70">
        <v>141</v>
      </c>
      <c r="D65" s="70">
        <v>136</v>
      </c>
      <c r="E65" s="70">
        <f t="shared" si="19"/>
        <v>277</v>
      </c>
      <c r="F65" s="70">
        <f t="shared" si="20"/>
        <v>138.5</v>
      </c>
    </row>
    <row r="66" spans="1:7" x14ac:dyDescent="0.35">
      <c r="A66" s="4">
        <f t="shared" si="21"/>
        <v>5</v>
      </c>
      <c r="B66" s="12" t="s">
        <v>68</v>
      </c>
      <c r="C66" s="70"/>
      <c r="D66" s="70"/>
      <c r="E66" s="70">
        <f t="shared" si="19"/>
        <v>0</v>
      </c>
      <c r="F66" s="70">
        <f t="shared" si="20"/>
        <v>0</v>
      </c>
    </row>
    <row r="67" spans="1:7" ht="25.5" customHeight="1" x14ac:dyDescent="0.35">
      <c r="A67" s="4">
        <f t="shared" si="21"/>
        <v>6</v>
      </c>
      <c r="B67" s="20" t="s">
        <v>69</v>
      </c>
      <c r="C67" s="70">
        <v>145</v>
      </c>
      <c r="D67" s="70">
        <f>124+26</f>
        <v>150</v>
      </c>
      <c r="E67" s="70">
        <f t="shared" si="19"/>
        <v>295</v>
      </c>
      <c r="F67" s="70">
        <f t="shared" si="20"/>
        <v>147.5</v>
      </c>
    </row>
    <row r="68" spans="1:7" x14ac:dyDescent="0.35">
      <c r="A68" s="17" t="s">
        <v>70</v>
      </c>
      <c r="B68" s="18"/>
      <c r="C68" s="70"/>
      <c r="D68" s="70"/>
      <c r="E68" s="70"/>
      <c r="F68" s="70"/>
    </row>
    <row r="69" spans="1:7" x14ac:dyDescent="0.35">
      <c r="A69" s="4">
        <v>1</v>
      </c>
      <c r="B69" s="12" t="s">
        <v>71</v>
      </c>
      <c r="C69" s="70">
        <v>310</v>
      </c>
      <c r="D69" s="70">
        <v>310</v>
      </c>
      <c r="E69" s="70">
        <f t="shared" ref="E69:E77" si="22">+C69+D69</f>
        <v>620</v>
      </c>
      <c r="F69" s="70">
        <f t="shared" ref="F69:F77" si="23">+E69/2</f>
        <v>310</v>
      </c>
    </row>
    <row r="70" spans="1:7" x14ac:dyDescent="0.35">
      <c r="A70" s="4">
        <f>+A69+1</f>
        <v>2</v>
      </c>
      <c r="B70" s="12" t="s">
        <v>72</v>
      </c>
      <c r="C70" s="70">
        <v>305</v>
      </c>
      <c r="D70" s="70">
        <v>301</v>
      </c>
      <c r="E70" s="70">
        <f t="shared" si="22"/>
        <v>606</v>
      </c>
      <c r="F70" s="70">
        <f t="shared" si="23"/>
        <v>303</v>
      </c>
    </row>
    <row r="71" spans="1:7" x14ac:dyDescent="0.35">
      <c r="A71" s="4">
        <f t="shared" ref="A71:A73" si="24">+A70+1</f>
        <v>3</v>
      </c>
      <c r="B71" s="19" t="s">
        <v>73</v>
      </c>
      <c r="C71" s="70">
        <v>63</v>
      </c>
      <c r="D71" s="70">
        <v>70</v>
      </c>
      <c r="E71" s="70">
        <f t="shared" si="22"/>
        <v>133</v>
      </c>
      <c r="F71" s="70">
        <f t="shared" si="23"/>
        <v>66.5</v>
      </c>
    </row>
    <row r="72" spans="1:7" x14ac:dyDescent="0.35">
      <c r="A72" s="4">
        <f t="shared" si="24"/>
        <v>4</v>
      </c>
      <c r="B72" s="12" t="s">
        <v>74</v>
      </c>
      <c r="C72" s="70">
        <v>115</v>
      </c>
      <c r="D72" s="70">
        <v>99</v>
      </c>
      <c r="E72" s="70">
        <f t="shared" si="22"/>
        <v>214</v>
      </c>
      <c r="F72" s="70">
        <f t="shared" si="23"/>
        <v>107</v>
      </c>
    </row>
    <row r="73" spans="1:7" x14ac:dyDescent="0.35">
      <c r="A73" s="4">
        <f t="shared" si="24"/>
        <v>5</v>
      </c>
      <c r="B73" s="12" t="s">
        <v>75</v>
      </c>
      <c r="C73" s="70">
        <v>74</v>
      </c>
      <c r="D73" s="70">
        <v>60</v>
      </c>
      <c r="E73" s="70">
        <f t="shared" si="22"/>
        <v>134</v>
      </c>
      <c r="F73" s="70">
        <f t="shared" si="23"/>
        <v>67</v>
      </c>
    </row>
    <row r="74" spans="1:7" x14ac:dyDescent="0.35">
      <c r="A74" s="13" t="s">
        <v>11</v>
      </c>
      <c r="B74" s="12"/>
      <c r="C74" s="70"/>
      <c r="D74" s="70"/>
      <c r="E74" s="70">
        <f t="shared" si="22"/>
        <v>0</v>
      </c>
      <c r="F74" s="70">
        <f t="shared" si="23"/>
        <v>0</v>
      </c>
    </row>
    <row r="75" spans="1:7" x14ac:dyDescent="0.35">
      <c r="A75" s="4">
        <v>1</v>
      </c>
      <c r="B75" s="12" t="s">
        <v>76</v>
      </c>
      <c r="C75" s="70">
        <v>115</v>
      </c>
      <c r="D75" s="70">
        <v>114</v>
      </c>
      <c r="E75" s="70">
        <f t="shared" si="22"/>
        <v>229</v>
      </c>
      <c r="F75" s="70">
        <f>+E75/2</f>
        <v>114.5</v>
      </c>
    </row>
    <row r="76" spans="1:7" x14ac:dyDescent="0.35">
      <c r="A76" s="13" t="s">
        <v>198</v>
      </c>
      <c r="B76" s="12"/>
      <c r="C76" s="70"/>
      <c r="D76" s="70"/>
      <c r="E76" s="70"/>
      <c r="F76" s="70"/>
    </row>
    <row r="77" spans="1:7" x14ac:dyDescent="0.35">
      <c r="A77" s="4">
        <v>1</v>
      </c>
      <c r="B77" s="12" t="s">
        <v>199</v>
      </c>
      <c r="C77" s="70"/>
      <c r="D77" s="70">
        <v>48</v>
      </c>
      <c r="E77" s="70">
        <f t="shared" si="22"/>
        <v>48</v>
      </c>
      <c r="F77" s="70">
        <f t="shared" si="23"/>
        <v>24</v>
      </c>
      <c r="G77" s="48">
        <f>SUM(F62:F77)</f>
        <v>1831</v>
      </c>
    </row>
    <row r="78" spans="1:7" x14ac:dyDescent="0.35">
      <c r="A78" s="63" t="s">
        <v>77</v>
      </c>
      <c r="B78" s="10"/>
      <c r="C78" s="70"/>
      <c r="D78" s="70"/>
      <c r="E78" s="70"/>
      <c r="F78" s="70"/>
    </row>
    <row r="79" spans="1:7" x14ac:dyDescent="0.35">
      <c r="A79" s="14" t="s">
        <v>78</v>
      </c>
      <c r="B79" s="15"/>
      <c r="C79" s="70"/>
      <c r="D79" s="70"/>
      <c r="E79" s="70"/>
      <c r="F79" s="70"/>
    </row>
    <row r="80" spans="1:7" x14ac:dyDescent="0.35">
      <c r="A80" s="4">
        <v>1</v>
      </c>
      <c r="B80" s="12" t="s">
        <v>79</v>
      </c>
      <c r="C80" s="70">
        <v>315</v>
      </c>
      <c r="D80" s="70">
        <v>306</v>
      </c>
      <c r="E80" s="70">
        <f t="shared" ref="E80:E87" si="25">+C80+D80</f>
        <v>621</v>
      </c>
      <c r="F80" s="70">
        <f t="shared" ref="F80:F87" si="26">+E80/2</f>
        <v>310.5</v>
      </c>
    </row>
    <row r="81" spans="1:6" x14ac:dyDescent="0.35">
      <c r="A81" s="4">
        <f>+A80+1</f>
        <v>2</v>
      </c>
      <c r="B81" s="20" t="s">
        <v>80</v>
      </c>
      <c r="C81" s="70">
        <v>43</v>
      </c>
      <c r="D81" s="70">
        <v>51</v>
      </c>
      <c r="E81" s="70">
        <f t="shared" si="25"/>
        <v>94</v>
      </c>
      <c r="F81" s="70">
        <f t="shared" si="26"/>
        <v>47</v>
      </c>
    </row>
    <row r="82" spans="1:6" s="1" customFormat="1" x14ac:dyDescent="0.35">
      <c r="A82" s="4">
        <f t="shared" ref="A82:A87" si="27">+A81+1</f>
        <v>3</v>
      </c>
      <c r="B82" s="20" t="s">
        <v>81</v>
      </c>
      <c r="C82" s="64">
        <v>0</v>
      </c>
      <c r="D82" s="64"/>
      <c r="E82" s="70">
        <f t="shared" si="25"/>
        <v>0</v>
      </c>
      <c r="F82" s="70">
        <f t="shared" si="26"/>
        <v>0</v>
      </c>
    </row>
    <row r="83" spans="1:6" x14ac:dyDescent="0.35">
      <c r="A83" s="4">
        <f t="shared" si="27"/>
        <v>4</v>
      </c>
      <c r="B83" s="20" t="s">
        <v>82</v>
      </c>
      <c r="C83" s="70">
        <v>34</v>
      </c>
      <c r="D83" s="70">
        <v>21</v>
      </c>
      <c r="E83" s="70">
        <f t="shared" si="25"/>
        <v>55</v>
      </c>
      <c r="F83" s="70">
        <f t="shared" si="26"/>
        <v>27.5</v>
      </c>
    </row>
    <row r="84" spans="1:6" x14ac:dyDescent="0.35">
      <c r="A84" s="4">
        <f t="shared" si="27"/>
        <v>5</v>
      </c>
      <c r="B84" s="20" t="s">
        <v>83</v>
      </c>
      <c r="C84" s="70"/>
      <c r="D84" s="70"/>
      <c r="E84" s="70">
        <f>+C84+D84</f>
        <v>0</v>
      </c>
      <c r="F84" s="70">
        <f t="shared" si="26"/>
        <v>0</v>
      </c>
    </row>
    <row r="85" spans="1:6" x14ac:dyDescent="0.35">
      <c r="A85" s="4">
        <f t="shared" si="27"/>
        <v>6</v>
      </c>
      <c r="B85" s="12" t="s">
        <v>84</v>
      </c>
      <c r="C85" s="70">
        <v>89</v>
      </c>
      <c r="D85" s="70">
        <v>89</v>
      </c>
      <c r="E85" s="70">
        <f>+C85+D85</f>
        <v>178</v>
      </c>
      <c r="F85" s="70">
        <f t="shared" si="26"/>
        <v>89</v>
      </c>
    </row>
    <row r="86" spans="1:6" x14ac:dyDescent="0.35">
      <c r="A86" s="4">
        <f t="shared" si="27"/>
        <v>7</v>
      </c>
      <c r="B86" s="12" t="s">
        <v>85</v>
      </c>
      <c r="C86" s="70"/>
      <c r="D86" s="70"/>
      <c r="E86" s="70">
        <f t="shared" si="25"/>
        <v>0</v>
      </c>
      <c r="F86" s="70">
        <f t="shared" si="26"/>
        <v>0</v>
      </c>
    </row>
    <row r="87" spans="1:6" x14ac:dyDescent="0.35">
      <c r="A87" s="4">
        <f t="shared" si="27"/>
        <v>8</v>
      </c>
      <c r="B87" s="20" t="s">
        <v>86</v>
      </c>
      <c r="C87" s="70">
        <v>97</v>
      </c>
      <c r="D87" s="70">
        <v>103</v>
      </c>
      <c r="E87" s="70">
        <f t="shared" si="25"/>
        <v>200</v>
      </c>
      <c r="F87" s="70">
        <f t="shared" si="26"/>
        <v>100</v>
      </c>
    </row>
    <row r="88" spans="1:6" x14ac:dyDescent="0.35">
      <c r="A88" s="17" t="s">
        <v>87</v>
      </c>
      <c r="B88" s="18"/>
      <c r="C88" s="70"/>
      <c r="D88" s="70"/>
      <c r="E88" s="70"/>
      <c r="F88" s="70"/>
    </row>
    <row r="89" spans="1:6" x14ac:dyDescent="0.35">
      <c r="A89" s="4">
        <v>1</v>
      </c>
      <c r="B89" s="12" t="s">
        <v>88</v>
      </c>
      <c r="C89" s="70">
        <v>235</v>
      </c>
      <c r="D89" s="70">
        <v>212</v>
      </c>
      <c r="E89" s="70">
        <f t="shared" ref="E89:E91" si="28">+C89+D89</f>
        <v>447</v>
      </c>
      <c r="F89" s="70">
        <f t="shared" ref="F89:F91" si="29">+E89/2</f>
        <v>223.5</v>
      </c>
    </row>
    <row r="90" spans="1:6" x14ac:dyDescent="0.35">
      <c r="A90" s="4">
        <f>+A89+1</f>
        <v>2</v>
      </c>
      <c r="B90" s="12" t="s">
        <v>89</v>
      </c>
      <c r="C90" s="70">
        <v>214</v>
      </c>
      <c r="D90" s="70">
        <v>226</v>
      </c>
      <c r="E90" s="70">
        <f t="shared" si="28"/>
        <v>440</v>
      </c>
      <c r="F90" s="70">
        <f t="shared" si="29"/>
        <v>220</v>
      </c>
    </row>
    <row r="91" spans="1:6" x14ac:dyDescent="0.35">
      <c r="A91" s="4">
        <f>+A90+1</f>
        <v>3</v>
      </c>
      <c r="B91" s="12" t="s">
        <v>90</v>
      </c>
      <c r="C91" s="70">
        <v>160</v>
      </c>
      <c r="D91" s="70">
        <v>188</v>
      </c>
      <c r="E91" s="70">
        <f t="shared" si="28"/>
        <v>348</v>
      </c>
      <c r="F91" s="70">
        <f t="shared" si="29"/>
        <v>174</v>
      </c>
    </row>
    <row r="92" spans="1:6" x14ac:dyDescent="0.35">
      <c r="A92" s="13" t="s">
        <v>91</v>
      </c>
      <c r="B92" s="12"/>
      <c r="C92" s="70"/>
      <c r="D92" s="70"/>
      <c r="E92" s="70"/>
      <c r="F92" s="70"/>
    </row>
    <row r="93" spans="1:6" x14ac:dyDescent="0.35">
      <c r="A93" s="4">
        <v>1</v>
      </c>
      <c r="B93" s="12" t="s">
        <v>184</v>
      </c>
      <c r="C93" s="70">
        <v>18</v>
      </c>
      <c r="D93" s="70">
        <v>24</v>
      </c>
      <c r="E93" s="70">
        <f t="shared" ref="E93:E95" si="30">+C93+D93</f>
        <v>42</v>
      </c>
      <c r="F93" s="70">
        <f t="shared" ref="F93:F95" si="31">+E93/2</f>
        <v>21</v>
      </c>
    </row>
    <row r="94" spans="1:6" x14ac:dyDescent="0.35">
      <c r="A94" s="4">
        <v>2</v>
      </c>
      <c r="B94" s="12" t="s">
        <v>92</v>
      </c>
      <c r="C94" s="70"/>
      <c r="D94" s="70">
        <v>40</v>
      </c>
      <c r="E94" s="70">
        <f t="shared" si="30"/>
        <v>40</v>
      </c>
      <c r="F94" s="70">
        <f t="shared" si="31"/>
        <v>20</v>
      </c>
    </row>
    <row r="95" spans="1:6" x14ac:dyDescent="0.35">
      <c r="A95" s="4">
        <v>3</v>
      </c>
      <c r="B95" s="20" t="s">
        <v>93</v>
      </c>
      <c r="C95" s="70">
        <v>8</v>
      </c>
      <c r="D95" s="70">
        <v>2</v>
      </c>
      <c r="E95" s="70">
        <f t="shared" si="30"/>
        <v>10</v>
      </c>
      <c r="F95" s="70">
        <f t="shared" si="31"/>
        <v>5</v>
      </c>
    </row>
    <row r="96" spans="1:6" x14ac:dyDescent="0.35">
      <c r="A96" s="13" t="s">
        <v>94</v>
      </c>
      <c r="B96" s="12"/>
      <c r="C96" s="70"/>
      <c r="D96" s="70"/>
      <c r="E96" s="70"/>
      <c r="F96" s="70"/>
    </row>
    <row r="97" spans="1:7" x14ac:dyDescent="0.35">
      <c r="A97" s="4">
        <v>1</v>
      </c>
      <c r="B97" s="12" t="s">
        <v>185</v>
      </c>
      <c r="C97" s="70">
        <v>40</v>
      </c>
      <c r="D97" s="70">
        <v>45</v>
      </c>
      <c r="E97" s="70">
        <f t="shared" ref="E97" si="32">+C97+D97</f>
        <v>85</v>
      </c>
      <c r="F97" s="70">
        <f t="shared" ref="F97" si="33">+E97/2</f>
        <v>42.5</v>
      </c>
    </row>
    <row r="98" spans="1:7" x14ac:dyDescent="0.35">
      <c r="A98" s="13" t="s">
        <v>210</v>
      </c>
      <c r="B98" s="12"/>
      <c r="C98" s="70"/>
      <c r="D98" s="70"/>
      <c r="E98" s="70"/>
      <c r="F98" s="70"/>
    </row>
    <row r="99" spans="1:7" x14ac:dyDescent="0.35">
      <c r="A99" s="4">
        <v>1</v>
      </c>
      <c r="B99" s="12" t="s">
        <v>185</v>
      </c>
      <c r="C99" s="70"/>
      <c r="D99" s="70">
        <v>1</v>
      </c>
      <c r="E99" s="70">
        <f t="shared" ref="E99" si="34">+C99+D99</f>
        <v>1</v>
      </c>
      <c r="F99" s="70">
        <f t="shared" ref="F99" si="35">+E99/2</f>
        <v>0.5</v>
      </c>
      <c r="G99" s="48">
        <f>SUM(F80:F99)</f>
        <v>1280.5</v>
      </c>
    </row>
    <row r="100" spans="1:7" x14ac:dyDescent="0.35">
      <c r="A100" s="47" t="s">
        <v>95</v>
      </c>
      <c r="B100" s="10"/>
      <c r="C100" s="70"/>
      <c r="D100" s="70"/>
      <c r="E100" s="70"/>
      <c r="F100" s="70"/>
    </row>
    <row r="101" spans="1:7" x14ac:dyDescent="0.35">
      <c r="A101" s="14" t="s">
        <v>96</v>
      </c>
      <c r="B101" s="15"/>
      <c r="C101" s="70"/>
      <c r="D101" s="70"/>
      <c r="E101" s="70"/>
      <c r="F101" s="70"/>
    </row>
    <row r="102" spans="1:7" x14ac:dyDescent="0.35">
      <c r="A102" s="4">
        <v>1</v>
      </c>
      <c r="B102" s="12" t="s">
        <v>97</v>
      </c>
      <c r="C102" s="70">
        <v>81</v>
      </c>
      <c r="D102" s="70">
        <v>69</v>
      </c>
      <c r="E102" s="70">
        <f t="shared" ref="E102:E104" si="36">+C102+D102</f>
        <v>150</v>
      </c>
      <c r="F102" s="70">
        <f t="shared" ref="F102:F125" si="37">+E102/2</f>
        <v>75</v>
      </c>
    </row>
    <row r="103" spans="1:7" x14ac:dyDescent="0.35">
      <c r="A103" s="4">
        <f>+A102+1</f>
        <v>2</v>
      </c>
      <c r="B103" s="16" t="s">
        <v>98</v>
      </c>
      <c r="C103" s="70">
        <v>163</v>
      </c>
      <c r="D103" s="70">
        <v>108</v>
      </c>
      <c r="E103" s="70">
        <f t="shared" si="36"/>
        <v>271</v>
      </c>
      <c r="F103" s="70">
        <f t="shared" si="37"/>
        <v>135.5</v>
      </c>
    </row>
    <row r="104" spans="1:7" x14ac:dyDescent="0.35">
      <c r="A104" s="4">
        <f>+A103+1</f>
        <v>3</v>
      </c>
      <c r="B104" s="16" t="s">
        <v>107</v>
      </c>
      <c r="C104" s="70">
        <v>12</v>
      </c>
      <c r="D104" s="70">
        <v>26</v>
      </c>
      <c r="E104" s="70">
        <f t="shared" si="36"/>
        <v>38</v>
      </c>
      <c r="F104" s="70">
        <f t="shared" si="37"/>
        <v>19</v>
      </c>
    </row>
    <row r="105" spans="1:7" ht="41.25" x14ac:dyDescent="0.35">
      <c r="A105" s="4">
        <v>4</v>
      </c>
      <c r="B105" s="16" t="s">
        <v>204</v>
      </c>
      <c r="C105" s="73"/>
      <c r="D105" s="73">
        <v>10</v>
      </c>
      <c r="E105" s="73">
        <f t="shared" ref="E105" si="38">+C105+D105</f>
        <v>10</v>
      </c>
      <c r="F105" s="73">
        <f t="shared" ref="F105" si="39">+E105/2</f>
        <v>5</v>
      </c>
    </row>
    <row r="106" spans="1:7" x14ac:dyDescent="0.35">
      <c r="A106" s="17" t="s">
        <v>138</v>
      </c>
      <c r="B106" s="18"/>
      <c r="C106" s="70"/>
      <c r="D106" s="70"/>
      <c r="E106" s="70"/>
      <c r="F106" s="70"/>
    </row>
    <row r="107" spans="1:7" x14ac:dyDescent="0.35">
      <c r="A107" s="4">
        <v>1</v>
      </c>
      <c r="B107" s="12" t="s">
        <v>99</v>
      </c>
      <c r="C107" s="70">
        <v>361</v>
      </c>
      <c r="D107" s="70">
        <v>320</v>
      </c>
      <c r="E107" s="70">
        <f t="shared" ref="E107:E114" si="40">+C107+D107</f>
        <v>681</v>
      </c>
      <c r="F107" s="70">
        <f t="shared" si="37"/>
        <v>340.5</v>
      </c>
    </row>
    <row r="108" spans="1:7" x14ac:dyDescent="0.35">
      <c r="A108" s="4">
        <f>+A107+1</f>
        <v>2</v>
      </c>
      <c r="B108" s="12" t="s">
        <v>100</v>
      </c>
      <c r="C108" s="70">
        <v>190</v>
      </c>
      <c r="D108" s="70">
        <v>198</v>
      </c>
      <c r="E108" s="70">
        <f t="shared" si="40"/>
        <v>388</v>
      </c>
      <c r="F108" s="70">
        <f t="shared" si="37"/>
        <v>194</v>
      </c>
    </row>
    <row r="109" spans="1:7" x14ac:dyDescent="0.35">
      <c r="A109" s="4">
        <f t="shared" ref="A109:A114" si="41">+A108+1</f>
        <v>3</v>
      </c>
      <c r="B109" s="12" t="s">
        <v>101</v>
      </c>
      <c r="C109" s="70">
        <v>241</v>
      </c>
      <c r="D109" s="70">
        <v>204</v>
      </c>
      <c r="E109" s="70">
        <f t="shared" si="40"/>
        <v>445</v>
      </c>
      <c r="F109" s="70">
        <f t="shared" si="37"/>
        <v>222.5</v>
      </c>
    </row>
    <row r="110" spans="1:7" s="1" customFormat="1" x14ac:dyDescent="0.35">
      <c r="A110" s="4">
        <f t="shared" si="41"/>
        <v>4</v>
      </c>
      <c r="B110" s="12" t="s">
        <v>102</v>
      </c>
      <c r="C110" s="64">
        <v>123</v>
      </c>
      <c r="D110" s="64">
        <v>77</v>
      </c>
      <c r="E110" s="70">
        <f t="shared" si="40"/>
        <v>200</v>
      </c>
      <c r="F110" s="70">
        <f t="shared" si="37"/>
        <v>100</v>
      </c>
    </row>
    <row r="111" spans="1:7" x14ac:dyDescent="0.35">
      <c r="A111" s="4">
        <f t="shared" si="41"/>
        <v>5</v>
      </c>
      <c r="B111" s="20" t="s">
        <v>103</v>
      </c>
      <c r="C111" s="70">
        <v>21</v>
      </c>
      <c r="D111" s="70">
        <v>27</v>
      </c>
      <c r="E111" s="70">
        <f t="shared" si="40"/>
        <v>48</v>
      </c>
      <c r="F111" s="70">
        <f t="shared" si="37"/>
        <v>24</v>
      </c>
    </row>
    <row r="112" spans="1:7" x14ac:dyDescent="0.35">
      <c r="A112" s="4">
        <f t="shared" si="41"/>
        <v>6</v>
      </c>
      <c r="B112" s="12" t="s">
        <v>104</v>
      </c>
      <c r="C112" s="70">
        <v>103</v>
      </c>
      <c r="D112" s="70">
        <v>81</v>
      </c>
      <c r="E112" s="70">
        <f t="shared" si="40"/>
        <v>184</v>
      </c>
      <c r="F112" s="70">
        <f t="shared" si="37"/>
        <v>92</v>
      </c>
    </row>
    <row r="113" spans="1:7" x14ac:dyDescent="0.35">
      <c r="A113" s="4">
        <f t="shared" si="41"/>
        <v>7</v>
      </c>
      <c r="B113" s="12" t="s">
        <v>105</v>
      </c>
      <c r="C113" s="70"/>
      <c r="D113" s="70"/>
      <c r="E113" s="70">
        <f t="shared" si="40"/>
        <v>0</v>
      </c>
      <c r="F113" s="70">
        <f t="shared" si="37"/>
        <v>0</v>
      </c>
    </row>
    <row r="114" spans="1:7" x14ac:dyDescent="0.35">
      <c r="A114" s="4">
        <f t="shared" si="41"/>
        <v>8</v>
      </c>
      <c r="B114" s="12" t="s">
        <v>187</v>
      </c>
      <c r="C114" s="70">
        <v>8</v>
      </c>
      <c r="D114" s="70">
        <v>16</v>
      </c>
      <c r="E114" s="70">
        <f t="shared" si="40"/>
        <v>24</v>
      </c>
      <c r="F114" s="70">
        <f t="shared" si="37"/>
        <v>12</v>
      </c>
    </row>
    <row r="115" spans="1:7" x14ac:dyDescent="0.35">
      <c r="A115" s="13" t="s">
        <v>205</v>
      </c>
      <c r="B115" s="16"/>
      <c r="C115" s="70"/>
      <c r="D115" s="70"/>
      <c r="E115" s="70"/>
      <c r="F115" s="70"/>
    </row>
    <row r="116" spans="1:7" x14ac:dyDescent="0.35">
      <c r="A116" s="4">
        <v>1</v>
      </c>
      <c r="B116" s="12" t="s">
        <v>206</v>
      </c>
      <c r="C116" s="70"/>
      <c r="D116" s="70">
        <v>17</v>
      </c>
      <c r="E116" s="70">
        <f t="shared" ref="E116:E117" si="42">+C116+D116</f>
        <v>17</v>
      </c>
      <c r="F116" s="70">
        <f t="shared" ref="F116:F117" si="43">+E116/2</f>
        <v>8.5</v>
      </c>
    </row>
    <row r="117" spans="1:7" x14ac:dyDescent="0.35">
      <c r="A117" s="4">
        <v>2</v>
      </c>
      <c r="B117" s="12" t="s">
        <v>207</v>
      </c>
      <c r="C117" s="70"/>
      <c r="D117" s="70">
        <v>8</v>
      </c>
      <c r="E117" s="70">
        <f t="shared" si="42"/>
        <v>8</v>
      </c>
      <c r="F117" s="70">
        <f t="shared" si="43"/>
        <v>4</v>
      </c>
    </row>
    <row r="118" spans="1:7" x14ac:dyDescent="0.35">
      <c r="A118" s="13" t="s">
        <v>139</v>
      </c>
      <c r="B118" s="16"/>
      <c r="C118" s="70"/>
      <c r="D118" s="70"/>
      <c r="E118" s="70"/>
      <c r="F118" s="70"/>
    </row>
    <row r="119" spans="1:7" x14ac:dyDescent="0.35">
      <c r="A119" s="4">
        <v>1</v>
      </c>
      <c r="B119" s="12" t="s">
        <v>106</v>
      </c>
      <c r="C119" s="70">
        <v>26</v>
      </c>
      <c r="D119" s="70">
        <v>12</v>
      </c>
      <c r="E119" s="70">
        <f t="shared" ref="E119" si="44">+C119+D119</f>
        <v>38</v>
      </c>
      <c r="F119" s="70">
        <f t="shared" si="37"/>
        <v>19</v>
      </c>
    </row>
    <row r="120" spans="1:7" x14ac:dyDescent="0.35">
      <c r="A120" s="13" t="s">
        <v>186</v>
      </c>
      <c r="B120" s="16"/>
      <c r="C120" s="70"/>
      <c r="D120" s="70"/>
      <c r="E120" s="70"/>
      <c r="F120" s="70"/>
    </row>
    <row r="121" spans="1:7" x14ac:dyDescent="0.35">
      <c r="A121" s="4">
        <v>1</v>
      </c>
      <c r="B121" s="12" t="s">
        <v>132</v>
      </c>
      <c r="C121" s="70"/>
      <c r="D121" s="70"/>
      <c r="E121" s="70">
        <f t="shared" ref="E121" si="45">+C121+D121</f>
        <v>0</v>
      </c>
      <c r="F121" s="70">
        <f t="shared" si="37"/>
        <v>0</v>
      </c>
    </row>
    <row r="122" spans="1:7" x14ac:dyDescent="0.35">
      <c r="A122" s="13" t="s">
        <v>188</v>
      </c>
      <c r="B122" s="16"/>
      <c r="C122" s="70"/>
      <c r="D122" s="70"/>
      <c r="E122" s="70"/>
      <c r="F122" s="70"/>
    </row>
    <row r="123" spans="1:7" x14ac:dyDescent="0.35">
      <c r="A123" s="4">
        <v>1</v>
      </c>
      <c r="B123" s="12" t="s">
        <v>189</v>
      </c>
      <c r="C123" s="70"/>
      <c r="D123" s="70"/>
      <c r="E123" s="70">
        <f t="shared" ref="E123:E125" si="46">+C123+D123</f>
        <v>0</v>
      </c>
      <c r="F123" s="70">
        <f t="shared" si="37"/>
        <v>0</v>
      </c>
    </row>
    <row r="124" spans="1:7" x14ac:dyDescent="0.35">
      <c r="A124" s="4">
        <f>+A123+1</f>
        <v>2</v>
      </c>
      <c r="B124" s="12" t="s">
        <v>190</v>
      </c>
      <c r="C124" s="70"/>
      <c r="D124" s="70"/>
      <c r="E124" s="70">
        <f t="shared" si="46"/>
        <v>0</v>
      </c>
      <c r="F124" s="70">
        <f t="shared" si="37"/>
        <v>0</v>
      </c>
    </row>
    <row r="125" spans="1:7" x14ac:dyDescent="0.35">
      <c r="A125" s="4">
        <f>+A124+1</f>
        <v>3</v>
      </c>
      <c r="B125" s="12" t="s">
        <v>191</v>
      </c>
      <c r="C125" s="70"/>
      <c r="D125" s="70"/>
      <c r="E125" s="70">
        <f t="shared" si="46"/>
        <v>0</v>
      </c>
      <c r="F125" s="70">
        <f t="shared" si="37"/>
        <v>0</v>
      </c>
      <c r="G125" s="48">
        <f>SUM(F102:F125)</f>
        <v>1251</v>
      </c>
    </row>
    <row r="126" spans="1:7" x14ac:dyDescent="0.35">
      <c r="A126" s="3"/>
      <c r="B126" s="7" t="s">
        <v>5</v>
      </c>
      <c r="C126" s="67">
        <f>SUM(C62:C125)</f>
        <v>4415</v>
      </c>
      <c r="D126" s="67">
        <f>SUM(D62:D125)</f>
        <v>4310</v>
      </c>
      <c r="E126" s="67">
        <f>SUM(E62:E125)</f>
        <v>8725</v>
      </c>
      <c r="F126" s="67">
        <f>SUM(F62:F125)</f>
        <v>4362.5</v>
      </c>
    </row>
    <row r="127" spans="1:7" x14ac:dyDescent="0.35">
      <c r="A127" s="31" t="s">
        <v>8</v>
      </c>
      <c r="B127" s="9"/>
      <c r="C127" s="70"/>
      <c r="D127" s="70"/>
      <c r="E127" s="70"/>
      <c r="F127" s="70"/>
    </row>
    <row r="128" spans="1:7" x14ac:dyDescent="0.35">
      <c r="A128" s="4">
        <v>1</v>
      </c>
      <c r="B128" s="12" t="s">
        <v>12</v>
      </c>
      <c r="C128" s="70">
        <v>168</v>
      </c>
      <c r="D128" s="70">
        <v>161</v>
      </c>
      <c r="E128" s="70">
        <f t="shared" ref="E128:E130" si="47">+C128+D128</f>
        <v>329</v>
      </c>
      <c r="F128" s="70">
        <f t="shared" ref="F128:F130" si="48">+E128/2</f>
        <v>164.5</v>
      </c>
    </row>
    <row r="129" spans="1:6" x14ac:dyDescent="0.35">
      <c r="A129" s="4">
        <f>+A128+1</f>
        <v>2</v>
      </c>
      <c r="B129" s="12" t="s">
        <v>13</v>
      </c>
      <c r="C129" s="70">
        <v>174</v>
      </c>
      <c r="D129" s="70">
        <v>179</v>
      </c>
      <c r="E129" s="70">
        <f t="shared" si="47"/>
        <v>353</v>
      </c>
      <c r="F129" s="70">
        <f t="shared" si="48"/>
        <v>176.5</v>
      </c>
    </row>
    <row r="130" spans="1:6" x14ac:dyDescent="0.35">
      <c r="A130" s="4">
        <f t="shared" ref="A130" si="49">+A129+1</f>
        <v>3</v>
      </c>
      <c r="B130" s="12" t="s">
        <v>14</v>
      </c>
      <c r="C130" s="70">
        <v>157</v>
      </c>
      <c r="D130" s="70">
        <v>123</v>
      </c>
      <c r="E130" s="70">
        <f t="shared" si="47"/>
        <v>280</v>
      </c>
      <c r="F130" s="70">
        <f t="shared" si="48"/>
        <v>140</v>
      </c>
    </row>
    <row r="131" spans="1:6" x14ac:dyDescent="0.35">
      <c r="A131" s="3"/>
      <c r="B131" s="7" t="s">
        <v>5</v>
      </c>
      <c r="C131" s="67">
        <f>SUM(C128:C130)</f>
        <v>499</v>
      </c>
      <c r="D131" s="67">
        <f>SUM(D128:D130)</f>
        <v>463</v>
      </c>
      <c r="E131" s="67">
        <f t="shared" ref="E131:F131" si="50">SUM(E128:E130)</f>
        <v>962</v>
      </c>
      <c r="F131" s="67">
        <f t="shared" si="50"/>
        <v>481</v>
      </c>
    </row>
    <row r="132" spans="1:6" x14ac:dyDescent="0.35">
      <c r="A132" s="31" t="s">
        <v>108</v>
      </c>
      <c r="B132" s="9"/>
      <c r="C132" s="70"/>
      <c r="D132" s="70"/>
      <c r="E132" s="70"/>
      <c r="F132" s="70"/>
    </row>
    <row r="133" spans="1:6" x14ac:dyDescent="0.35">
      <c r="A133" s="4">
        <v>1</v>
      </c>
      <c r="B133" s="23" t="s">
        <v>109</v>
      </c>
      <c r="C133" s="70">
        <v>59</v>
      </c>
      <c r="D133" s="70">
        <v>31</v>
      </c>
      <c r="E133" s="70">
        <f t="shared" ref="E133:E145" si="51">+C133+D133</f>
        <v>90</v>
      </c>
      <c r="F133" s="70">
        <f t="shared" ref="F133:F151" si="52">+E133/2</f>
        <v>45</v>
      </c>
    </row>
    <row r="134" spans="1:6" x14ac:dyDescent="0.35">
      <c r="A134" s="4">
        <f>+A133+1</f>
        <v>2</v>
      </c>
      <c r="B134" s="23" t="s">
        <v>110</v>
      </c>
      <c r="C134" s="70">
        <v>87</v>
      </c>
      <c r="D134" s="70">
        <v>90</v>
      </c>
      <c r="E134" s="70">
        <f t="shared" si="51"/>
        <v>177</v>
      </c>
      <c r="F134" s="70">
        <f t="shared" si="52"/>
        <v>88.5</v>
      </c>
    </row>
    <row r="135" spans="1:6" x14ac:dyDescent="0.35">
      <c r="A135" s="4">
        <f t="shared" ref="A135:A145" si="53">+A134+1</f>
        <v>3</v>
      </c>
      <c r="B135" s="23" t="s">
        <v>111</v>
      </c>
      <c r="C135" s="70">
        <v>121</v>
      </c>
      <c r="D135" s="70">
        <v>130</v>
      </c>
      <c r="E135" s="70">
        <f t="shared" si="51"/>
        <v>251</v>
      </c>
      <c r="F135" s="78">
        <f t="shared" si="52"/>
        <v>125.5</v>
      </c>
    </row>
    <row r="136" spans="1:6" x14ac:dyDescent="0.35">
      <c r="A136" s="4">
        <f t="shared" si="53"/>
        <v>4</v>
      </c>
      <c r="B136" s="23" t="s">
        <v>112</v>
      </c>
      <c r="C136" s="70">
        <v>107</v>
      </c>
      <c r="D136" s="70">
        <v>101</v>
      </c>
      <c r="E136" s="70">
        <f t="shared" si="51"/>
        <v>208</v>
      </c>
      <c r="F136" s="78">
        <f t="shared" si="52"/>
        <v>104</v>
      </c>
    </row>
    <row r="137" spans="1:6" x14ac:dyDescent="0.35">
      <c r="A137" s="4">
        <f t="shared" si="53"/>
        <v>5</v>
      </c>
      <c r="B137" s="23" t="s">
        <v>113</v>
      </c>
      <c r="C137" s="70">
        <v>79</v>
      </c>
      <c r="D137" s="70">
        <v>105</v>
      </c>
      <c r="E137" s="70">
        <f t="shared" si="51"/>
        <v>184</v>
      </c>
      <c r="F137" s="78">
        <f t="shared" si="52"/>
        <v>92</v>
      </c>
    </row>
    <row r="138" spans="1:6" x14ac:dyDescent="0.35">
      <c r="A138" s="4">
        <f t="shared" si="53"/>
        <v>6</v>
      </c>
      <c r="B138" s="23" t="s">
        <v>114</v>
      </c>
      <c r="C138" s="70">
        <v>106</v>
      </c>
      <c r="D138" s="70">
        <v>123</v>
      </c>
      <c r="E138" s="70">
        <f t="shared" si="51"/>
        <v>229</v>
      </c>
      <c r="F138" s="78">
        <f t="shared" si="52"/>
        <v>114.5</v>
      </c>
    </row>
    <row r="139" spans="1:6" x14ac:dyDescent="0.35">
      <c r="A139" s="4">
        <f t="shared" si="53"/>
        <v>7</v>
      </c>
      <c r="B139" s="23" t="s">
        <v>115</v>
      </c>
      <c r="C139" s="70">
        <v>103</v>
      </c>
      <c r="D139" s="70">
        <v>119</v>
      </c>
      <c r="E139" s="70">
        <f t="shared" si="51"/>
        <v>222</v>
      </c>
      <c r="F139" s="78">
        <f t="shared" si="52"/>
        <v>111</v>
      </c>
    </row>
    <row r="140" spans="1:6" x14ac:dyDescent="0.35">
      <c r="A140" s="4">
        <f t="shared" si="53"/>
        <v>8</v>
      </c>
      <c r="B140" s="23" t="s">
        <v>116</v>
      </c>
      <c r="C140" s="70">
        <v>81</v>
      </c>
      <c r="D140" s="70">
        <v>90</v>
      </c>
      <c r="E140" s="70">
        <f t="shared" si="51"/>
        <v>171</v>
      </c>
      <c r="F140" s="70">
        <f t="shared" si="52"/>
        <v>85.5</v>
      </c>
    </row>
    <row r="141" spans="1:6" x14ac:dyDescent="0.35">
      <c r="A141" s="4">
        <f t="shared" si="53"/>
        <v>9</v>
      </c>
      <c r="B141" s="23" t="s">
        <v>117</v>
      </c>
      <c r="C141" s="70">
        <v>57</v>
      </c>
      <c r="D141" s="70">
        <v>48</v>
      </c>
      <c r="E141" s="70">
        <f t="shared" si="51"/>
        <v>105</v>
      </c>
      <c r="F141" s="78">
        <f t="shared" si="52"/>
        <v>52.5</v>
      </c>
    </row>
    <row r="142" spans="1:6" x14ac:dyDescent="0.35">
      <c r="A142" s="4">
        <f t="shared" si="53"/>
        <v>10</v>
      </c>
      <c r="B142" s="23" t="s">
        <v>118</v>
      </c>
      <c r="C142" s="70">
        <v>80</v>
      </c>
      <c r="D142" s="70">
        <v>82</v>
      </c>
      <c r="E142" s="70">
        <f t="shared" si="51"/>
        <v>162</v>
      </c>
      <c r="F142" s="78">
        <f t="shared" si="52"/>
        <v>81</v>
      </c>
    </row>
    <row r="143" spans="1:6" x14ac:dyDescent="0.35">
      <c r="A143" s="4">
        <f t="shared" si="53"/>
        <v>11</v>
      </c>
      <c r="B143" s="23" t="s">
        <v>119</v>
      </c>
      <c r="C143" s="70">
        <v>131</v>
      </c>
      <c r="D143" s="70">
        <v>133</v>
      </c>
      <c r="E143" s="70">
        <f t="shared" si="51"/>
        <v>264</v>
      </c>
      <c r="F143" s="78">
        <f t="shared" si="52"/>
        <v>132</v>
      </c>
    </row>
    <row r="144" spans="1:6" x14ac:dyDescent="0.35">
      <c r="A144" s="4">
        <f t="shared" si="53"/>
        <v>12</v>
      </c>
      <c r="B144" s="23" t="s">
        <v>120</v>
      </c>
      <c r="C144" s="70">
        <v>97</v>
      </c>
      <c r="D144" s="70">
        <v>105</v>
      </c>
      <c r="E144" s="70">
        <f t="shared" si="51"/>
        <v>202</v>
      </c>
      <c r="F144" s="78">
        <f t="shared" si="52"/>
        <v>101</v>
      </c>
    </row>
    <row r="145" spans="1:6" x14ac:dyDescent="0.35">
      <c r="A145" s="4">
        <f t="shared" si="53"/>
        <v>13</v>
      </c>
      <c r="B145" s="23" t="s">
        <v>121</v>
      </c>
      <c r="C145" s="70">
        <v>143</v>
      </c>
      <c r="D145" s="70">
        <v>141</v>
      </c>
      <c r="E145" s="70">
        <f t="shared" si="51"/>
        <v>284</v>
      </c>
      <c r="F145" s="78">
        <f t="shared" si="52"/>
        <v>142</v>
      </c>
    </row>
    <row r="146" spans="1:6" x14ac:dyDescent="0.35">
      <c r="A146" s="4">
        <v>14</v>
      </c>
      <c r="B146" s="25" t="s">
        <v>209</v>
      </c>
      <c r="C146" s="70"/>
      <c r="D146" s="70">
        <v>16</v>
      </c>
      <c r="E146" s="70">
        <f t="shared" ref="E146" si="54">+C146+D146</f>
        <v>16</v>
      </c>
      <c r="F146" s="78">
        <f t="shared" ref="F146" si="55">+E146/2</f>
        <v>8</v>
      </c>
    </row>
    <row r="147" spans="1:6" x14ac:dyDescent="0.35">
      <c r="A147" s="24" t="s">
        <v>122</v>
      </c>
      <c r="B147" s="25"/>
      <c r="C147" s="70"/>
      <c r="D147" s="70"/>
      <c r="E147" s="70"/>
      <c r="F147" s="70"/>
    </row>
    <row r="148" spans="1:6" x14ac:dyDescent="0.35">
      <c r="A148" s="4">
        <v>1</v>
      </c>
      <c r="B148" s="23" t="s">
        <v>123</v>
      </c>
      <c r="C148" s="70">
        <v>70</v>
      </c>
      <c r="D148" s="70">
        <v>62</v>
      </c>
      <c r="E148" s="70">
        <f t="shared" ref="E148:E151" si="56">+C148+D148</f>
        <v>132</v>
      </c>
      <c r="F148" s="70">
        <f t="shared" si="52"/>
        <v>66</v>
      </c>
    </row>
    <row r="149" spans="1:6" x14ac:dyDescent="0.35">
      <c r="A149" s="4">
        <v>2</v>
      </c>
      <c r="B149" s="23" t="s">
        <v>124</v>
      </c>
      <c r="C149" s="70">
        <v>90</v>
      </c>
      <c r="D149" s="70">
        <v>58</v>
      </c>
      <c r="E149" s="70">
        <f t="shared" si="56"/>
        <v>148</v>
      </c>
      <c r="F149" s="70">
        <f t="shared" si="52"/>
        <v>74</v>
      </c>
    </row>
    <row r="150" spans="1:6" x14ac:dyDescent="0.35">
      <c r="A150" s="4">
        <v>3</v>
      </c>
      <c r="B150" s="23" t="s">
        <v>125</v>
      </c>
      <c r="C150" s="70">
        <v>0</v>
      </c>
      <c r="D150" s="70"/>
      <c r="E150" s="70">
        <f t="shared" si="56"/>
        <v>0</v>
      </c>
      <c r="F150" s="70">
        <f t="shared" si="52"/>
        <v>0</v>
      </c>
    </row>
    <row r="151" spans="1:6" x14ac:dyDescent="0.35">
      <c r="A151" s="4">
        <v>4</v>
      </c>
      <c r="B151" s="23" t="s">
        <v>126</v>
      </c>
      <c r="C151" s="70">
        <v>52</v>
      </c>
      <c r="D151" s="70">
        <v>54</v>
      </c>
      <c r="E151" s="70">
        <f t="shared" si="56"/>
        <v>106</v>
      </c>
      <c r="F151" s="70">
        <f t="shared" si="52"/>
        <v>53</v>
      </c>
    </row>
    <row r="152" spans="1:6" x14ac:dyDescent="0.35">
      <c r="A152" s="3"/>
      <c r="B152" s="7" t="s">
        <v>5</v>
      </c>
      <c r="C152" s="67">
        <f>SUM(C133:C151)</f>
        <v>1463</v>
      </c>
      <c r="D152" s="67">
        <f>SUM(D133:D151)</f>
        <v>1488</v>
      </c>
      <c r="E152" s="67">
        <f>SUM(E133:E151)</f>
        <v>2951</v>
      </c>
      <c r="F152" s="67">
        <f>SUM(F133:F151)</f>
        <v>1475.5</v>
      </c>
    </row>
    <row r="153" spans="1:6" x14ac:dyDescent="0.35">
      <c r="A153" s="80" t="s">
        <v>156</v>
      </c>
      <c r="B153" s="81"/>
      <c r="C153" s="70"/>
      <c r="D153" s="70"/>
      <c r="E153" s="70"/>
      <c r="F153" s="70"/>
    </row>
    <row r="154" spans="1:6" s="1" customFormat="1" x14ac:dyDescent="0.35">
      <c r="A154" s="4">
        <v>1</v>
      </c>
      <c r="B154" s="16" t="s">
        <v>194</v>
      </c>
      <c r="C154" s="64">
        <v>33</v>
      </c>
      <c r="D154" s="64">
        <v>76</v>
      </c>
      <c r="E154" s="70">
        <f t="shared" ref="E154" si="57">+C154+D154</f>
        <v>109</v>
      </c>
      <c r="F154" s="70">
        <f t="shared" ref="F154" si="58">+E154/2</f>
        <v>54.5</v>
      </c>
    </row>
    <row r="155" spans="1:6" s="1" customFormat="1" x14ac:dyDescent="0.35">
      <c r="A155" s="4">
        <v>2</v>
      </c>
      <c r="B155" s="16" t="s">
        <v>200</v>
      </c>
      <c r="C155" s="64"/>
      <c r="D155" s="64">
        <v>7</v>
      </c>
      <c r="E155" s="70">
        <f t="shared" ref="E155" si="59">+C155+D155</f>
        <v>7</v>
      </c>
      <c r="F155" s="70">
        <f t="shared" ref="F155" si="60">+E155/2</f>
        <v>3.5</v>
      </c>
    </row>
    <row r="156" spans="1:6" x14ac:dyDescent="0.35">
      <c r="A156" s="3"/>
      <c r="B156" s="7" t="s">
        <v>5</v>
      </c>
      <c r="C156" s="67">
        <f>SUM(C154:C155)</f>
        <v>33</v>
      </c>
      <c r="D156" s="67">
        <f t="shared" ref="D156:F156" si="61">SUM(D154:D155)</f>
        <v>83</v>
      </c>
      <c r="E156" s="67">
        <f t="shared" si="61"/>
        <v>116</v>
      </c>
      <c r="F156" s="67">
        <f t="shared" si="61"/>
        <v>58</v>
      </c>
    </row>
    <row r="157" spans="1:6" x14ac:dyDescent="0.35">
      <c r="A157" s="80" t="s">
        <v>15</v>
      </c>
      <c r="B157" s="81"/>
      <c r="C157" s="70"/>
      <c r="D157" s="70"/>
      <c r="E157" s="70"/>
      <c r="F157" s="70"/>
    </row>
    <row r="158" spans="1:6" ht="24" customHeight="1" x14ac:dyDescent="0.35">
      <c r="A158" s="21" t="s">
        <v>127</v>
      </c>
      <c r="B158" s="22"/>
      <c r="C158" s="70"/>
      <c r="D158" s="70"/>
      <c r="E158" s="70"/>
      <c r="F158" s="70"/>
    </row>
    <row r="159" spans="1:6" s="1" customFormat="1" x14ac:dyDescent="0.35">
      <c r="A159" s="4">
        <v>1</v>
      </c>
      <c r="B159" s="16" t="s">
        <v>16</v>
      </c>
      <c r="C159" s="64"/>
      <c r="D159" s="64"/>
      <c r="E159" s="70">
        <f t="shared" ref="E159:E160" si="62">+C159+D159</f>
        <v>0</v>
      </c>
      <c r="F159" s="70">
        <f t="shared" ref="F159:F160" si="63">+E159/2</f>
        <v>0</v>
      </c>
    </row>
    <row r="160" spans="1:6" x14ac:dyDescent="0.35">
      <c r="A160" s="4">
        <f>+A159+1</f>
        <v>2</v>
      </c>
      <c r="B160" s="12" t="s">
        <v>17</v>
      </c>
      <c r="C160" s="70">
        <v>11</v>
      </c>
      <c r="D160" s="70">
        <v>11</v>
      </c>
      <c r="E160" s="70">
        <f t="shared" si="62"/>
        <v>22</v>
      </c>
      <c r="F160" s="70">
        <f t="shared" si="63"/>
        <v>11</v>
      </c>
    </row>
    <row r="161" spans="1:6" x14ac:dyDescent="0.35">
      <c r="A161" s="21" t="s">
        <v>128</v>
      </c>
      <c r="B161" s="22"/>
      <c r="C161" s="70"/>
      <c r="D161" s="70"/>
      <c r="E161" s="70"/>
      <c r="F161" s="70"/>
    </row>
    <row r="162" spans="1:6" x14ac:dyDescent="0.35">
      <c r="A162" s="4">
        <v>1</v>
      </c>
      <c r="B162" s="16" t="s">
        <v>18</v>
      </c>
      <c r="C162" s="70"/>
      <c r="D162" s="70"/>
      <c r="E162" s="70">
        <f t="shared" ref="E162:E163" si="64">+C162+D162</f>
        <v>0</v>
      </c>
      <c r="F162" s="70">
        <f t="shared" ref="F162:F163" si="65">+E162/2</f>
        <v>0</v>
      </c>
    </row>
    <row r="163" spans="1:6" x14ac:dyDescent="0.35">
      <c r="A163" s="4">
        <f>+A162+1</f>
        <v>2</v>
      </c>
      <c r="B163" s="12" t="s">
        <v>19</v>
      </c>
      <c r="C163" s="70">
        <v>29</v>
      </c>
      <c r="D163" s="70">
        <v>29</v>
      </c>
      <c r="E163" s="70">
        <f t="shared" si="64"/>
        <v>58</v>
      </c>
      <c r="F163" s="70">
        <f t="shared" si="65"/>
        <v>29</v>
      </c>
    </row>
    <row r="164" spans="1:6" x14ac:dyDescent="0.35">
      <c r="A164" s="3"/>
      <c r="B164" s="7" t="s">
        <v>5</v>
      </c>
      <c r="C164" s="67">
        <f>SUM(C159:C163)</f>
        <v>40</v>
      </c>
      <c r="D164" s="67">
        <f t="shared" ref="D164:F164" si="66">SUM(D159:D163)</f>
        <v>40</v>
      </c>
      <c r="E164" s="67">
        <f t="shared" si="66"/>
        <v>80</v>
      </c>
      <c r="F164" s="67">
        <f t="shared" si="66"/>
        <v>40</v>
      </c>
    </row>
    <row r="165" spans="1:6" x14ac:dyDescent="0.35">
      <c r="A165" s="31" t="s">
        <v>20</v>
      </c>
      <c r="B165" s="9"/>
      <c r="C165" s="70"/>
      <c r="D165" s="70"/>
      <c r="E165" s="70"/>
      <c r="F165" s="70"/>
    </row>
    <row r="166" spans="1:6" s="27" customFormat="1" x14ac:dyDescent="0.35">
      <c r="A166" s="21" t="s">
        <v>131</v>
      </c>
      <c r="B166" s="23"/>
      <c r="C166" s="64"/>
      <c r="D166" s="64"/>
      <c r="E166" s="64"/>
      <c r="F166" s="64"/>
    </row>
    <row r="167" spans="1:6" s="27" customFormat="1" x14ac:dyDescent="0.35">
      <c r="A167" s="29">
        <v>1</v>
      </c>
      <c r="B167" s="28" t="s">
        <v>132</v>
      </c>
      <c r="C167" s="64">
        <v>60</v>
      </c>
      <c r="D167" s="64">
        <v>121</v>
      </c>
      <c r="E167" s="70">
        <f t="shared" ref="E167" si="67">+C167+D167</f>
        <v>181</v>
      </c>
      <c r="F167" s="70">
        <f t="shared" ref="F167:F182" si="68">+E167/2</f>
        <v>90.5</v>
      </c>
    </row>
    <row r="168" spans="1:6" x14ac:dyDescent="0.35">
      <c r="A168" s="21" t="s">
        <v>133</v>
      </c>
      <c r="B168" s="22"/>
      <c r="C168" s="64"/>
      <c r="D168" s="70"/>
      <c r="E168" s="70"/>
      <c r="F168" s="70"/>
    </row>
    <row r="169" spans="1:6" x14ac:dyDescent="0.35">
      <c r="A169" s="4">
        <v>1</v>
      </c>
      <c r="B169" s="19" t="s">
        <v>21</v>
      </c>
      <c r="C169" s="64"/>
      <c r="D169" s="70">
        <v>100</v>
      </c>
      <c r="E169" s="70">
        <f t="shared" ref="E169:E170" si="69">+C169+D169</f>
        <v>100</v>
      </c>
      <c r="F169" s="70">
        <f t="shared" si="68"/>
        <v>50</v>
      </c>
    </row>
    <row r="170" spans="1:6" x14ac:dyDescent="0.35">
      <c r="A170" s="4">
        <v>2</v>
      </c>
      <c r="B170" s="32" t="s">
        <v>137</v>
      </c>
      <c r="C170" s="64">
        <v>49</v>
      </c>
      <c r="D170" s="70"/>
      <c r="E170" s="70">
        <f t="shared" si="69"/>
        <v>49</v>
      </c>
      <c r="F170" s="70">
        <f t="shared" si="68"/>
        <v>24.5</v>
      </c>
    </row>
    <row r="171" spans="1:6" x14ac:dyDescent="0.35">
      <c r="A171" s="21" t="s">
        <v>134</v>
      </c>
      <c r="B171" s="22"/>
      <c r="C171" s="64"/>
      <c r="D171" s="70"/>
      <c r="E171" s="70"/>
      <c r="F171" s="70"/>
    </row>
    <row r="172" spans="1:6" x14ac:dyDescent="0.35">
      <c r="A172" s="4">
        <v>1</v>
      </c>
      <c r="B172" s="11" t="s">
        <v>22</v>
      </c>
      <c r="C172" s="64"/>
      <c r="D172" s="70">
        <v>51</v>
      </c>
      <c r="E172" s="70">
        <f t="shared" ref="E172:E174" si="70">+C172+D172</f>
        <v>51</v>
      </c>
      <c r="F172" s="70">
        <f t="shared" si="68"/>
        <v>25.5</v>
      </c>
    </row>
    <row r="173" spans="1:6" ht="24" customHeight="1" x14ac:dyDescent="0.35">
      <c r="A173" s="26">
        <v>2</v>
      </c>
      <c r="B173" s="11" t="s">
        <v>23</v>
      </c>
      <c r="C173" s="64">
        <v>23</v>
      </c>
      <c r="D173" s="70">
        <v>42</v>
      </c>
      <c r="E173" s="70">
        <f t="shared" si="70"/>
        <v>65</v>
      </c>
      <c r="F173" s="70">
        <f t="shared" si="68"/>
        <v>32.5</v>
      </c>
    </row>
    <row r="174" spans="1:6" ht="24" customHeight="1" x14ac:dyDescent="0.35">
      <c r="A174" s="26">
        <v>4</v>
      </c>
      <c r="B174" s="32" t="s">
        <v>137</v>
      </c>
      <c r="C174" s="64">
        <v>14</v>
      </c>
      <c r="D174" s="70"/>
      <c r="E174" s="70">
        <f t="shared" si="70"/>
        <v>14</v>
      </c>
      <c r="F174" s="70">
        <f t="shared" si="68"/>
        <v>7</v>
      </c>
    </row>
    <row r="175" spans="1:6" s="27" customFormat="1" x14ac:dyDescent="0.35">
      <c r="A175" s="21" t="s">
        <v>186</v>
      </c>
      <c r="B175" s="23"/>
      <c r="C175" s="64"/>
      <c r="D175" s="64"/>
      <c r="E175" s="64"/>
      <c r="F175" s="64"/>
    </row>
    <row r="176" spans="1:6" s="27" customFormat="1" x14ac:dyDescent="0.35">
      <c r="A176" s="29">
        <v>1</v>
      </c>
      <c r="B176" s="28" t="s">
        <v>208</v>
      </c>
      <c r="C176" s="64">
        <v>10</v>
      </c>
      <c r="D176" s="64">
        <v>58</v>
      </c>
      <c r="E176" s="70">
        <f t="shared" ref="E176" si="71">+C176+D176</f>
        <v>68</v>
      </c>
      <c r="F176" s="70">
        <f t="shared" ref="F176" si="72">+E176/2</f>
        <v>34</v>
      </c>
    </row>
    <row r="177" spans="1:6" s="27" customFormat="1" x14ac:dyDescent="0.35">
      <c r="A177" s="21" t="s">
        <v>135</v>
      </c>
      <c r="B177" s="23"/>
      <c r="C177" s="64"/>
      <c r="D177" s="64"/>
      <c r="E177" s="64"/>
      <c r="F177" s="64"/>
    </row>
    <row r="178" spans="1:6" s="27" customFormat="1" x14ac:dyDescent="0.35">
      <c r="A178" s="29">
        <v>1</v>
      </c>
      <c r="B178" s="28" t="s">
        <v>132</v>
      </c>
      <c r="C178" s="64">
        <v>39</v>
      </c>
      <c r="D178" s="64">
        <v>69</v>
      </c>
      <c r="E178" s="70">
        <f t="shared" ref="E178" si="73">+C178+D178</f>
        <v>108</v>
      </c>
      <c r="F178" s="70">
        <f t="shared" si="68"/>
        <v>54</v>
      </c>
    </row>
    <row r="179" spans="1:6" s="27" customFormat="1" x14ac:dyDescent="0.35">
      <c r="A179" s="21" t="s">
        <v>186</v>
      </c>
      <c r="B179" s="23"/>
      <c r="C179" s="64"/>
      <c r="D179" s="64"/>
      <c r="E179" s="64"/>
      <c r="F179" s="64"/>
    </row>
    <row r="180" spans="1:6" s="27" customFormat="1" x14ac:dyDescent="0.35">
      <c r="A180" s="29">
        <v>1</v>
      </c>
      <c r="B180" s="28" t="s">
        <v>208</v>
      </c>
      <c r="C180" s="64"/>
      <c r="D180" s="64">
        <v>5</v>
      </c>
      <c r="E180" s="70">
        <f t="shared" ref="E180" si="74">+C180+D180</f>
        <v>5</v>
      </c>
      <c r="F180" s="70">
        <f t="shared" ref="F180" si="75">+E180/2</f>
        <v>2.5</v>
      </c>
    </row>
    <row r="181" spans="1:6" x14ac:dyDescent="0.35">
      <c r="A181" s="21" t="s">
        <v>136</v>
      </c>
      <c r="B181" s="22"/>
      <c r="C181" s="64"/>
      <c r="D181" s="70"/>
      <c r="E181" s="70"/>
      <c r="F181" s="70"/>
    </row>
    <row r="182" spans="1:6" x14ac:dyDescent="0.35">
      <c r="A182" s="4">
        <v>1</v>
      </c>
      <c r="B182" s="32" t="s">
        <v>137</v>
      </c>
      <c r="C182" s="64">
        <v>36</v>
      </c>
      <c r="D182" s="70"/>
      <c r="E182" s="70">
        <f t="shared" ref="E182" si="76">+C182+D182</f>
        <v>36</v>
      </c>
      <c r="F182" s="70">
        <f t="shared" si="68"/>
        <v>18</v>
      </c>
    </row>
    <row r="183" spans="1:6" x14ac:dyDescent="0.35">
      <c r="A183" s="3"/>
      <c r="B183" s="7" t="s">
        <v>5</v>
      </c>
      <c r="C183" s="67">
        <f>SUM(C166:C182)</f>
        <v>231</v>
      </c>
      <c r="D183" s="67">
        <f>SUM(D166:D182)</f>
        <v>446</v>
      </c>
      <c r="E183" s="67">
        <f t="shared" ref="E183:F183" si="77">SUM(E166:E182)</f>
        <v>677</v>
      </c>
      <c r="F183" s="67">
        <f t="shared" si="77"/>
        <v>338.5</v>
      </c>
    </row>
    <row r="184" spans="1:6" x14ac:dyDescent="0.35">
      <c r="A184" s="31" t="s">
        <v>201</v>
      </c>
      <c r="B184" s="32"/>
      <c r="C184" s="70"/>
      <c r="D184" s="70"/>
      <c r="E184" s="70"/>
      <c r="F184" s="70"/>
    </row>
    <row r="185" spans="1:6" x14ac:dyDescent="0.35">
      <c r="A185" s="4">
        <v>1</v>
      </c>
      <c r="B185" s="32" t="s">
        <v>202</v>
      </c>
      <c r="C185" s="70"/>
      <c r="D185" s="70">
        <v>13</v>
      </c>
      <c r="E185" s="70">
        <f t="shared" ref="E185" si="78">+C185+D185</f>
        <v>13</v>
      </c>
      <c r="F185" s="70">
        <f t="shared" ref="F185" si="79">+E185/2</f>
        <v>6.5</v>
      </c>
    </row>
    <row r="186" spans="1:6" x14ac:dyDescent="0.35">
      <c r="A186" s="3"/>
      <c r="B186" s="7" t="s">
        <v>5</v>
      </c>
      <c r="C186" s="67">
        <f>SUM(C185)</f>
        <v>0</v>
      </c>
      <c r="D186" s="67">
        <f t="shared" ref="D186:F186" si="80">SUM(D185)</f>
        <v>13</v>
      </c>
      <c r="E186" s="67">
        <f t="shared" si="80"/>
        <v>13</v>
      </c>
      <c r="F186" s="67">
        <f t="shared" si="80"/>
        <v>6.5</v>
      </c>
    </row>
    <row r="187" spans="1:6" ht="21.75" thickBot="1" x14ac:dyDescent="0.4">
      <c r="A187" s="54"/>
      <c r="B187" s="55" t="s">
        <v>24</v>
      </c>
      <c r="C187" s="74">
        <f>C164+C152+C131+C126+C58+C53+C40+C29+C156+C183+C186</f>
        <v>10995</v>
      </c>
      <c r="D187" s="74">
        <f t="shared" ref="D187" si="81">D164+D152+D131+D126+D58+D53+D40+D29+D156+D183+D186</f>
        <v>11298</v>
      </c>
      <c r="E187" s="74">
        <f t="shared" ref="E187" si="82">E164+E152+E131+E126+E58+E53+E40+E29+E156+E183+E186</f>
        <v>22293</v>
      </c>
      <c r="F187" s="74">
        <f t="shared" ref="F187" si="83">F164+F152+F131+F126+F58+F53+F40+F29+F156+F183+F186</f>
        <v>11146.5</v>
      </c>
    </row>
    <row r="188" spans="1:6" s="66" customFormat="1" ht="21.75" thickTop="1" x14ac:dyDescent="0.35">
      <c r="A188" s="65"/>
      <c r="C188" s="79"/>
      <c r="D188" s="76"/>
      <c r="E188" s="76"/>
      <c r="F188" s="76"/>
    </row>
    <row r="189" spans="1:6" s="66" customFormat="1" x14ac:dyDescent="0.35">
      <c r="A189" s="65"/>
      <c r="C189" s="79"/>
      <c r="D189" s="76"/>
      <c r="E189" s="76"/>
      <c r="F189" s="76"/>
    </row>
    <row r="190" spans="1:6" s="66" customFormat="1" x14ac:dyDescent="0.35">
      <c r="A190" s="65"/>
      <c r="C190" s="79"/>
      <c r="D190" s="76"/>
      <c r="E190" s="76"/>
      <c r="F190" s="76"/>
    </row>
    <row r="191" spans="1:6" s="66" customFormat="1" x14ac:dyDescent="0.35">
      <c r="A191" s="65"/>
      <c r="C191" s="79"/>
      <c r="D191" s="76"/>
      <c r="E191" s="76"/>
      <c r="F191" s="76"/>
    </row>
  </sheetData>
  <mergeCells count="8">
    <mergeCell ref="A157:B157"/>
    <mergeCell ref="A1:F1"/>
    <mergeCell ref="A2:F2"/>
    <mergeCell ref="A4:A5"/>
    <mergeCell ref="B4:B5"/>
    <mergeCell ref="C4:E4"/>
    <mergeCell ref="A54:B54"/>
    <mergeCell ref="A153:B153"/>
  </mergeCells>
  <pageMargins left="0.47244094488188981" right="0.19685039370078741" top="0.39370078740157483" bottom="0.27559055118110237" header="0.15748031496062992" footer="0.31496062992125984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1"/>
  <sheetViews>
    <sheetView showGridLines="0" topLeftCell="A19" workbookViewId="0">
      <selection activeCell="D28" sqref="D28"/>
    </sheetView>
  </sheetViews>
  <sheetFormatPr defaultRowHeight="21" x14ac:dyDescent="0.35"/>
  <cols>
    <col min="1" max="1" width="42.25" style="45" customWidth="1"/>
    <col min="2" max="2" width="14.75" style="46" customWidth="1"/>
    <col min="3" max="3" width="14.75" style="61" customWidth="1"/>
    <col min="4" max="4" width="14.75" style="46" customWidth="1"/>
    <col min="5" max="16384" width="9" style="5"/>
  </cols>
  <sheetData>
    <row r="1" spans="1:4" x14ac:dyDescent="0.35">
      <c r="A1" s="82" t="s">
        <v>212</v>
      </c>
      <c r="B1" s="82"/>
      <c r="C1" s="82"/>
      <c r="D1" s="82"/>
    </row>
    <row r="2" spans="1:4" x14ac:dyDescent="0.35">
      <c r="A2" s="5"/>
      <c r="B2" s="33"/>
      <c r="C2" s="30"/>
      <c r="D2" s="33"/>
    </row>
    <row r="3" spans="1:4" s="1" customFormat="1" x14ac:dyDescent="0.35">
      <c r="A3" s="88" t="s">
        <v>140</v>
      </c>
      <c r="B3" s="90" t="s">
        <v>141</v>
      </c>
      <c r="C3" s="91"/>
      <c r="D3" s="92" t="s">
        <v>5</v>
      </c>
    </row>
    <row r="4" spans="1:4" s="1" customFormat="1" x14ac:dyDescent="0.35">
      <c r="A4" s="89"/>
      <c r="B4" s="34" t="s">
        <v>142</v>
      </c>
      <c r="C4" s="56" t="s">
        <v>143</v>
      </c>
      <c r="D4" s="93"/>
    </row>
    <row r="5" spans="1:4" s="1" customFormat="1" x14ac:dyDescent="0.35">
      <c r="A5" s="35" t="s">
        <v>6</v>
      </c>
      <c r="B5" s="36"/>
      <c r="C5" s="57"/>
      <c r="D5" s="36"/>
    </row>
    <row r="6" spans="1:4" x14ac:dyDescent="0.35">
      <c r="A6" s="37" t="s">
        <v>144</v>
      </c>
      <c r="B6" s="38">
        <f>17+23+5</f>
        <v>45</v>
      </c>
      <c r="C6" s="58">
        <f>0+5+3</f>
        <v>8</v>
      </c>
      <c r="D6" s="38">
        <f>SUM(B6:C6)</f>
        <v>53</v>
      </c>
    </row>
    <row r="7" spans="1:4" x14ac:dyDescent="0.35">
      <c r="A7" s="37" t="s">
        <v>145</v>
      </c>
      <c r="B7" s="38">
        <f>25+21+1</f>
        <v>47</v>
      </c>
      <c r="C7" s="58">
        <f>1+9+2</f>
        <v>12</v>
      </c>
      <c r="D7" s="38">
        <f t="shared" ref="D7:D9" si="0">SUM(B7:C7)</f>
        <v>59</v>
      </c>
    </row>
    <row r="8" spans="1:4" x14ac:dyDescent="0.35">
      <c r="A8" s="37" t="s">
        <v>146</v>
      </c>
      <c r="B8" s="38">
        <v>0</v>
      </c>
      <c r="C8" s="58">
        <v>0</v>
      </c>
      <c r="D8" s="38">
        <f t="shared" si="0"/>
        <v>0</v>
      </c>
    </row>
    <row r="9" spans="1:4" x14ac:dyDescent="0.35">
      <c r="A9" s="37" t="s">
        <v>147</v>
      </c>
      <c r="B9" s="38">
        <f>13+15+2</f>
        <v>30</v>
      </c>
      <c r="C9" s="58">
        <f>4+4</f>
        <v>8</v>
      </c>
      <c r="D9" s="38">
        <f t="shared" si="0"/>
        <v>38</v>
      </c>
    </row>
    <row r="10" spans="1:4" x14ac:dyDescent="0.35">
      <c r="A10" s="39" t="s">
        <v>5</v>
      </c>
      <c r="B10" s="40">
        <f>SUM(B6:B9)</f>
        <v>122</v>
      </c>
      <c r="C10" s="59">
        <f t="shared" ref="C10:D10" si="1">SUM(C6:C9)</f>
        <v>28</v>
      </c>
      <c r="D10" s="40">
        <f t="shared" si="1"/>
        <v>150</v>
      </c>
    </row>
    <row r="11" spans="1:4" s="1" customFormat="1" x14ac:dyDescent="0.35">
      <c r="A11" s="35" t="s">
        <v>148</v>
      </c>
      <c r="B11" s="36"/>
      <c r="C11" s="57"/>
      <c r="D11" s="36"/>
    </row>
    <row r="12" spans="1:4" x14ac:dyDescent="0.35">
      <c r="A12" s="37" t="s">
        <v>144</v>
      </c>
      <c r="B12" s="38">
        <f>7+3+1</f>
        <v>11</v>
      </c>
      <c r="C12" s="58">
        <f>9+10</f>
        <v>19</v>
      </c>
      <c r="D12" s="38">
        <f t="shared" ref="D12:D15" si="2">SUM(B12:C12)</f>
        <v>30</v>
      </c>
    </row>
    <row r="13" spans="1:4" x14ac:dyDescent="0.35">
      <c r="A13" s="37" t="s">
        <v>145</v>
      </c>
      <c r="B13" s="38">
        <v>0</v>
      </c>
      <c r="C13" s="58">
        <v>0</v>
      </c>
      <c r="D13" s="38">
        <f t="shared" si="2"/>
        <v>0</v>
      </c>
    </row>
    <row r="14" spans="1:4" x14ac:dyDescent="0.35">
      <c r="A14" s="37" t="s">
        <v>146</v>
      </c>
      <c r="B14" s="38">
        <v>0</v>
      </c>
      <c r="C14" s="58">
        <v>0</v>
      </c>
      <c r="D14" s="38">
        <f t="shared" si="2"/>
        <v>0</v>
      </c>
    </row>
    <row r="15" spans="1:4" x14ac:dyDescent="0.35">
      <c r="A15" s="37" t="s">
        <v>147</v>
      </c>
      <c r="B15" s="38">
        <f>20+69+4</f>
        <v>93</v>
      </c>
      <c r="C15" s="58">
        <f>1+2</f>
        <v>3</v>
      </c>
      <c r="D15" s="38">
        <f t="shared" si="2"/>
        <v>96</v>
      </c>
    </row>
    <row r="16" spans="1:4" x14ac:dyDescent="0.35">
      <c r="A16" s="39" t="s">
        <v>5</v>
      </c>
      <c r="B16" s="40">
        <f>SUM(B12:B15)</f>
        <v>104</v>
      </c>
      <c r="C16" s="59">
        <f t="shared" ref="C16:D16" si="3">SUM(C12:C15)</f>
        <v>22</v>
      </c>
      <c r="D16" s="40">
        <f t="shared" si="3"/>
        <v>126</v>
      </c>
    </row>
    <row r="17" spans="1:4" s="1" customFormat="1" x14ac:dyDescent="0.35">
      <c r="A17" s="41" t="s">
        <v>7</v>
      </c>
      <c r="B17" s="40">
        <f>22+38</f>
        <v>60</v>
      </c>
      <c r="C17" s="59">
        <f>4+3+4</f>
        <v>11</v>
      </c>
      <c r="D17" s="40">
        <f>SUM(B17:C17)</f>
        <v>71</v>
      </c>
    </row>
    <row r="18" spans="1:4" s="1" customFormat="1" x14ac:dyDescent="0.35">
      <c r="A18" s="35" t="s">
        <v>8</v>
      </c>
      <c r="B18" s="36"/>
      <c r="C18" s="57"/>
      <c r="D18" s="36"/>
    </row>
    <row r="19" spans="1:4" x14ac:dyDescent="0.35">
      <c r="A19" s="37" t="s">
        <v>144</v>
      </c>
      <c r="B19" s="38">
        <f>9+30</f>
        <v>39</v>
      </c>
      <c r="C19" s="58">
        <f>2+2+1</f>
        <v>5</v>
      </c>
      <c r="D19" s="38">
        <f t="shared" ref="D19:D22" si="4">SUM(B19:C19)</f>
        <v>44</v>
      </c>
    </row>
    <row r="20" spans="1:4" x14ac:dyDescent="0.35">
      <c r="A20" s="37" t="s">
        <v>145</v>
      </c>
      <c r="B20" s="38">
        <f>15+27+4+3</f>
        <v>49</v>
      </c>
      <c r="C20" s="58">
        <f>1+4+1+5</f>
        <v>11</v>
      </c>
      <c r="D20" s="38">
        <f t="shared" si="4"/>
        <v>60</v>
      </c>
    </row>
    <row r="21" spans="1:4" x14ac:dyDescent="0.35">
      <c r="A21" s="37" t="s">
        <v>146</v>
      </c>
      <c r="B21" s="38">
        <f>12+2</f>
        <v>14</v>
      </c>
      <c r="C21" s="58">
        <v>2</v>
      </c>
      <c r="D21" s="38">
        <f t="shared" si="4"/>
        <v>16</v>
      </c>
    </row>
    <row r="22" spans="1:4" x14ac:dyDescent="0.35">
      <c r="A22" s="37" t="s">
        <v>147</v>
      </c>
      <c r="B22" s="38">
        <f>8+18+1</f>
        <v>27</v>
      </c>
      <c r="C22" s="58">
        <f>1+3+4</f>
        <v>8</v>
      </c>
      <c r="D22" s="38">
        <f t="shared" si="4"/>
        <v>35</v>
      </c>
    </row>
    <row r="23" spans="1:4" x14ac:dyDescent="0.35">
      <c r="A23" s="39" t="s">
        <v>5</v>
      </c>
      <c r="B23" s="40">
        <f>SUM(B19:B22)</f>
        <v>129</v>
      </c>
      <c r="C23" s="59">
        <f t="shared" ref="C23:D23" si="5">SUM(C19:C22)</f>
        <v>26</v>
      </c>
      <c r="D23" s="40">
        <f t="shared" si="5"/>
        <v>155</v>
      </c>
    </row>
    <row r="24" spans="1:4" s="1" customFormat="1" x14ac:dyDescent="0.35">
      <c r="A24" s="41" t="s">
        <v>108</v>
      </c>
      <c r="B24" s="40">
        <f>42+62</f>
        <v>104</v>
      </c>
      <c r="C24" s="59">
        <f>7+12+3+11+13</f>
        <v>46</v>
      </c>
      <c r="D24" s="40">
        <f t="shared" ref="D24:D28" si="6">SUM(B24:C24)</f>
        <v>150</v>
      </c>
    </row>
    <row r="25" spans="1:4" s="1" customFormat="1" x14ac:dyDescent="0.35">
      <c r="A25" s="42" t="s">
        <v>9</v>
      </c>
      <c r="B25" s="40">
        <f>9+10+3</f>
        <v>22</v>
      </c>
      <c r="C25" s="59">
        <f>5+4+2</f>
        <v>11</v>
      </c>
      <c r="D25" s="40">
        <f t="shared" si="6"/>
        <v>33</v>
      </c>
    </row>
    <row r="26" spans="1:4" s="1" customFormat="1" x14ac:dyDescent="0.35">
      <c r="A26" s="41" t="s">
        <v>10</v>
      </c>
      <c r="B26" s="40">
        <f>7+1</f>
        <v>8</v>
      </c>
      <c r="C26" s="59">
        <v>3</v>
      </c>
      <c r="D26" s="40">
        <f t="shared" si="6"/>
        <v>11</v>
      </c>
    </row>
    <row r="27" spans="1:4" s="1" customFormat="1" x14ac:dyDescent="0.35">
      <c r="A27" s="41" t="s">
        <v>156</v>
      </c>
      <c r="B27" s="40">
        <f>10+37+0</f>
        <v>47</v>
      </c>
      <c r="C27" s="59">
        <f>6+3+1+6</f>
        <v>16</v>
      </c>
      <c r="D27" s="40">
        <f t="shared" si="6"/>
        <v>63</v>
      </c>
    </row>
    <row r="28" spans="1:4" s="1" customFormat="1" x14ac:dyDescent="0.35">
      <c r="A28" s="41" t="s">
        <v>20</v>
      </c>
      <c r="B28" s="40">
        <v>12</v>
      </c>
      <c r="C28" s="59">
        <v>40</v>
      </c>
      <c r="D28" s="40">
        <f t="shared" si="6"/>
        <v>52</v>
      </c>
    </row>
    <row r="29" spans="1:4" hidden="1" x14ac:dyDescent="0.35">
      <c r="A29" s="37" t="s">
        <v>144</v>
      </c>
      <c r="B29" s="38"/>
      <c r="C29" s="58"/>
      <c r="D29" s="38">
        <f t="shared" ref="D29:D48" si="7">SUM(B29:C29)</f>
        <v>0</v>
      </c>
    </row>
    <row r="30" spans="1:4" hidden="1" x14ac:dyDescent="0.35">
      <c r="A30" s="37" t="s">
        <v>145</v>
      </c>
      <c r="B30" s="38"/>
      <c r="C30" s="58"/>
      <c r="D30" s="38">
        <f t="shared" si="7"/>
        <v>0</v>
      </c>
    </row>
    <row r="31" spans="1:4" hidden="1" x14ac:dyDescent="0.35">
      <c r="A31" s="37" t="s">
        <v>146</v>
      </c>
      <c r="B31" s="38"/>
      <c r="C31" s="58"/>
      <c r="D31" s="38">
        <f t="shared" si="7"/>
        <v>0</v>
      </c>
    </row>
    <row r="32" spans="1:4" hidden="1" x14ac:dyDescent="0.35">
      <c r="A32" s="37" t="s">
        <v>147</v>
      </c>
      <c r="B32" s="38"/>
      <c r="C32" s="58"/>
      <c r="D32" s="38">
        <f t="shared" si="7"/>
        <v>0</v>
      </c>
    </row>
    <row r="33" spans="1:4" hidden="1" x14ac:dyDescent="0.35">
      <c r="A33" s="39" t="s">
        <v>5</v>
      </c>
      <c r="B33" s="40"/>
      <c r="C33" s="59"/>
      <c r="D33" s="40">
        <f>SUM(D29:D32)</f>
        <v>0</v>
      </c>
    </row>
    <row r="34" spans="1:4" s="1" customFormat="1" x14ac:dyDescent="0.35">
      <c r="A34" s="41" t="s">
        <v>151</v>
      </c>
      <c r="B34" s="40">
        <v>4</v>
      </c>
      <c r="C34" s="59">
        <v>12</v>
      </c>
      <c r="D34" s="40">
        <f t="shared" si="7"/>
        <v>16</v>
      </c>
    </row>
    <row r="35" spans="1:4" s="1" customFormat="1" x14ac:dyDescent="0.35">
      <c r="A35" s="41" t="s">
        <v>157</v>
      </c>
      <c r="B35" s="40"/>
      <c r="C35" s="59"/>
      <c r="D35" s="40"/>
    </row>
    <row r="36" spans="1:4" s="1" customFormat="1" x14ac:dyDescent="0.35">
      <c r="A36" s="50" t="s">
        <v>158</v>
      </c>
      <c r="B36" s="49">
        <v>0</v>
      </c>
      <c r="C36" s="60">
        <v>2</v>
      </c>
      <c r="D36" s="51">
        <f t="shared" si="7"/>
        <v>2</v>
      </c>
    </row>
    <row r="37" spans="1:4" s="1" customFormat="1" x14ac:dyDescent="0.35">
      <c r="A37" s="50" t="s">
        <v>159</v>
      </c>
      <c r="B37" s="49">
        <v>0</v>
      </c>
      <c r="C37" s="60">
        <v>6</v>
      </c>
      <c r="D37" s="51">
        <f t="shared" si="7"/>
        <v>6</v>
      </c>
    </row>
    <row r="38" spans="1:4" s="1" customFormat="1" x14ac:dyDescent="0.35">
      <c r="A38" s="50" t="s">
        <v>160</v>
      </c>
      <c r="B38" s="49">
        <v>0</v>
      </c>
      <c r="C38" s="60">
        <v>17</v>
      </c>
      <c r="D38" s="51">
        <f t="shared" si="7"/>
        <v>17</v>
      </c>
    </row>
    <row r="39" spans="1:4" s="1" customFormat="1" x14ac:dyDescent="0.35">
      <c r="A39" s="50" t="s">
        <v>161</v>
      </c>
      <c r="B39" s="49">
        <v>0</v>
      </c>
      <c r="C39" s="60">
        <v>3</v>
      </c>
      <c r="D39" s="51">
        <f t="shared" si="7"/>
        <v>3</v>
      </c>
    </row>
    <row r="40" spans="1:4" s="1" customFormat="1" x14ac:dyDescent="0.35">
      <c r="A40" s="50" t="s">
        <v>162</v>
      </c>
      <c r="B40" s="49">
        <v>0</v>
      </c>
      <c r="C40" s="60">
        <v>14</v>
      </c>
      <c r="D40" s="51">
        <f t="shared" si="7"/>
        <v>14</v>
      </c>
    </row>
    <row r="41" spans="1:4" s="1" customFormat="1" x14ac:dyDescent="0.35">
      <c r="A41" s="50" t="s">
        <v>163</v>
      </c>
      <c r="B41" s="49">
        <v>0</v>
      </c>
      <c r="C41" s="60">
        <v>46</v>
      </c>
      <c r="D41" s="51">
        <f t="shared" si="7"/>
        <v>46</v>
      </c>
    </row>
    <row r="42" spans="1:4" s="1" customFormat="1" x14ac:dyDescent="0.35">
      <c r="A42" s="50" t="s">
        <v>164</v>
      </c>
      <c r="B42" s="49">
        <v>0</v>
      </c>
      <c r="C42" s="60">
        <v>33</v>
      </c>
      <c r="D42" s="51">
        <f t="shared" si="7"/>
        <v>33</v>
      </c>
    </row>
    <row r="43" spans="1:4" s="1" customFormat="1" x14ac:dyDescent="0.35">
      <c r="A43" s="50" t="s">
        <v>165</v>
      </c>
      <c r="B43" s="49">
        <v>0</v>
      </c>
      <c r="C43" s="60">
        <v>18</v>
      </c>
      <c r="D43" s="51">
        <f t="shared" si="7"/>
        <v>18</v>
      </c>
    </row>
    <row r="44" spans="1:4" s="1" customFormat="1" x14ac:dyDescent="0.35">
      <c r="A44" s="50" t="s">
        <v>166</v>
      </c>
      <c r="B44" s="49">
        <v>0</v>
      </c>
      <c r="C44" s="60">
        <v>8</v>
      </c>
      <c r="D44" s="51">
        <f t="shared" si="7"/>
        <v>8</v>
      </c>
    </row>
    <row r="45" spans="1:4" s="1" customFormat="1" x14ac:dyDescent="0.35">
      <c r="A45" s="50" t="s">
        <v>167</v>
      </c>
      <c r="B45" s="49">
        <v>0</v>
      </c>
      <c r="C45" s="60">
        <v>10</v>
      </c>
      <c r="D45" s="51">
        <f t="shared" si="7"/>
        <v>10</v>
      </c>
    </row>
    <row r="46" spans="1:4" s="1" customFormat="1" x14ac:dyDescent="0.35">
      <c r="A46" s="50" t="s">
        <v>168</v>
      </c>
      <c r="B46" s="49">
        <v>0</v>
      </c>
      <c r="C46" s="60">
        <v>6</v>
      </c>
      <c r="D46" s="51">
        <f t="shared" si="7"/>
        <v>6</v>
      </c>
    </row>
    <row r="47" spans="1:4" s="1" customFormat="1" x14ac:dyDescent="0.35">
      <c r="A47" s="50" t="s">
        <v>169</v>
      </c>
      <c r="B47" s="49">
        <v>0</v>
      </c>
      <c r="C47" s="60">
        <v>20</v>
      </c>
      <c r="D47" s="51">
        <f t="shared" si="7"/>
        <v>20</v>
      </c>
    </row>
    <row r="48" spans="1:4" s="1" customFormat="1" x14ac:dyDescent="0.35">
      <c r="A48" s="50" t="s">
        <v>170</v>
      </c>
      <c r="B48" s="49">
        <v>0</v>
      </c>
      <c r="C48" s="60">
        <v>6</v>
      </c>
      <c r="D48" s="51">
        <f t="shared" si="7"/>
        <v>6</v>
      </c>
    </row>
    <row r="49" spans="1:5" s="1" customFormat="1" x14ac:dyDescent="0.35">
      <c r="A49" s="50" t="s">
        <v>171</v>
      </c>
      <c r="B49" s="49">
        <v>0</v>
      </c>
      <c r="C49" s="60">
        <v>5</v>
      </c>
      <c r="D49" s="51">
        <f>SUM(B49:C49)</f>
        <v>5</v>
      </c>
    </row>
    <row r="50" spans="1:5" s="1" customFormat="1" x14ac:dyDescent="0.35">
      <c r="A50" s="50" t="s">
        <v>172</v>
      </c>
      <c r="B50" s="49">
        <v>0</v>
      </c>
      <c r="C50" s="60">
        <v>16</v>
      </c>
      <c r="D50" s="51">
        <f t="shared" ref="D50:D59" si="8">SUM(B50:C50)</f>
        <v>16</v>
      </c>
    </row>
    <row r="51" spans="1:5" s="1" customFormat="1" x14ac:dyDescent="0.35">
      <c r="A51" s="50" t="s">
        <v>173</v>
      </c>
      <c r="B51" s="49">
        <v>0</v>
      </c>
      <c r="C51" s="60">
        <v>5</v>
      </c>
      <c r="D51" s="51">
        <f t="shared" si="8"/>
        <v>5</v>
      </c>
    </row>
    <row r="52" spans="1:5" s="1" customFormat="1" x14ac:dyDescent="0.35">
      <c r="A52" s="50" t="s">
        <v>174</v>
      </c>
      <c r="B52" s="49">
        <v>0</v>
      </c>
      <c r="C52" s="60">
        <v>55</v>
      </c>
      <c r="D52" s="51">
        <f t="shared" si="8"/>
        <v>55</v>
      </c>
    </row>
    <row r="53" spans="1:5" s="1" customFormat="1" x14ac:dyDescent="0.35">
      <c r="A53" s="50" t="s">
        <v>181</v>
      </c>
      <c r="B53" s="49">
        <v>0</v>
      </c>
      <c r="C53" s="60">
        <v>5</v>
      </c>
      <c r="D53" s="51">
        <f t="shared" si="8"/>
        <v>5</v>
      </c>
    </row>
    <row r="54" spans="1:5" s="1" customFormat="1" x14ac:dyDescent="0.35">
      <c r="A54" s="50" t="s">
        <v>175</v>
      </c>
      <c r="B54" s="49">
        <v>0</v>
      </c>
      <c r="C54" s="60">
        <v>14</v>
      </c>
      <c r="D54" s="51">
        <f t="shared" si="8"/>
        <v>14</v>
      </c>
    </row>
    <row r="55" spans="1:5" s="1" customFormat="1" x14ac:dyDescent="0.35">
      <c r="A55" s="50" t="s">
        <v>176</v>
      </c>
      <c r="B55" s="49">
        <v>0</v>
      </c>
      <c r="C55" s="60">
        <v>5</v>
      </c>
      <c r="D55" s="51">
        <f t="shared" si="8"/>
        <v>5</v>
      </c>
    </row>
    <row r="56" spans="1:5" s="1" customFormat="1" x14ac:dyDescent="0.35">
      <c r="A56" s="50" t="s">
        <v>177</v>
      </c>
      <c r="B56" s="49">
        <v>0</v>
      </c>
      <c r="C56" s="60">
        <v>19</v>
      </c>
      <c r="D56" s="51">
        <f t="shared" si="8"/>
        <v>19</v>
      </c>
    </row>
    <row r="57" spans="1:5" s="1" customFormat="1" x14ac:dyDescent="0.35">
      <c r="A57" s="50" t="s">
        <v>178</v>
      </c>
      <c r="B57" s="49">
        <v>0</v>
      </c>
      <c r="C57" s="60">
        <v>23</v>
      </c>
      <c r="D57" s="51">
        <f t="shared" si="8"/>
        <v>23</v>
      </c>
    </row>
    <row r="58" spans="1:5" s="1" customFormat="1" x14ac:dyDescent="0.35">
      <c r="A58" s="50" t="s">
        <v>179</v>
      </c>
      <c r="B58" s="49">
        <v>0</v>
      </c>
      <c r="C58" s="62">
        <v>7</v>
      </c>
      <c r="D58" s="51">
        <f t="shared" si="8"/>
        <v>7</v>
      </c>
    </row>
    <row r="59" spans="1:5" s="1" customFormat="1" x14ac:dyDescent="0.35">
      <c r="A59" s="50" t="s">
        <v>180</v>
      </c>
      <c r="B59" s="49">
        <v>0</v>
      </c>
      <c r="C59" s="60">
        <v>51</v>
      </c>
      <c r="D59" s="51">
        <f t="shared" si="8"/>
        <v>51</v>
      </c>
    </row>
    <row r="60" spans="1:5" s="1" customFormat="1" x14ac:dyDescent="0.35">
      <c r="A60" s="39" t="s">
        <v>5</v>
      </c>
      <c r="B60" s="40">
        <f>SUM(B36:B59)</f>
        <v>0</v>
      </c>
      <c r="C60" s="40">
        <f t="shared" ref="C60:D60" si="9">SUM(C36:C59)</f>
        <v>394</v>
      </c>
      <c r="D60" s="40">
        <f t="shared" si="9"/>
        <v>394</v>
      </c>
    </row>
    <row r="61" spans="1:5" x14ac:dyDescent="0.35">
      <c r="A61" s="43" t="s">
        <v>5</v>
      </c>
      <c r="B61" s="44">
        <f>+B10+B16+B17+B23+B24+B25+B26+B27+B28+B34+B60</f>
        <v>612</v>
      </c>
      <c r="C61" s="44">
        <f t="shared" ref="C61:D61" si="10">+C10+C16+C17+C23+C24+C25+C26+C27+C28+C34+C60</f>
        <v>609</v>
      </c>
      <c r="D61" s="44">
        <f t="shared" si="10"/>
        <v>1221</v>
      </c>
      <c r="E61" s="48"/>
    </row>
  </sheetData>
  <mergeCells count="4">
    <mergeCell ref="A1:D1"/>
    <mergeCell ref="A3:A4"/>
    <mergeCell ref="B3:C3"/>
    <mergeCell ref="D3:D4"/>
  </mergeCells>
  <pageMargins left="0.70866141732283472" right="0.23622047244094491" top="0.41" bottom="0.27559055118110237" header="0.21" footer="0.15748031496062992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3"/>
  <sheetViews>
    <sheetView showGridLines="0" tabSelected="1" workbookViewId="0">
      <pane xSplit="1" ySplit="6" topLeftCell="B49" activePane="bottomRight" state="frozen"/>
      <selection pane="topRight" activeCell="B1" sqref="B1"/>
      <selection pane="bottomLeft" activeCell="A7" sqref="A7"/>
      <selection pane="bottomRight" activeCell="A55" sqref="A55"/>
    </sheetView>
  </sheetViews>
  <sheetFormatPr defaultRowHeight="21" x14ac:dyDescent="0.35"/>
  <cols>
    <col min="1" max="1" width="42.25" style="45" customWidth="1"/>
    <col min="2" max="4" width="14.75" style="46" customWidth="1"/>
    <col min="5" max="16384" width="9" style="5"/>
  </cols>
  <sheetData>
    <row r="1" spans="1:4" x14ac:dyDescent="0.35">
      <c r="A1" s="82" t="s">
        <v>152</v>
      </c>
      <c r="B1" s="82"/>
      <c r="C1" s="82"/>
      <c r="D1" s="82"/>
    </row>
    <row r="2" spans="1:4" x14ac:dyDescent="0.35">
      <c r="A2" s="82" t="s">
        <v>211</v>
      </c>
      <c r="B2" s="82"/>
      <c r="C2" s="82"/>
      <c r="D2" s="82"/>
    </row>
    <row r="3" spans="1:4" x14ac:dyDescent="0.35">
      <c r="A3" s="5"/>
      <c r="B3" s="33"/>
      <c r="C3" s="33"/>
      <c r="D3" s="33"/>
    </row>
    <row r="4" spans="1:4" s="1" customFormat="1" x14ac:dyDescent="0.35">
      <c r="A4" s="88" t="s">
        <v>140</v>
      </c>
      <c r="B4" s="94" t="s">
        <v>213</v>
      </c>
      <c r="C4" s="95" t="s">
        <v>214</v>
      </c>
      <c r="D4" s="92" t="s">
        <v>5</v>
      </c>
    </row>
    <row r="5" spans="1:4" s="1" customFormat="1" x14ac:dyDescent="0.35">
      <c r="A5" s="89"/>
      <c r="B5" s="94"/>
      <c r="C5" s="96"/>
      <c r="D5" s="93"/>
    </row>
    <row r="6" spans="1:4" s="1" customFormat="1" x14ac:dyDescent="0.35">
      <c r="A6" s="35" t="s">
        <v>6</v>
      </c>
      <c r="B6" s="36"/>
      <c r="C6" s="36"/>
      <c r="D6" s="36"/>
    </row>
    <row r="7" spans="1:4" x14ac:dyDescent="0.35">
      <c r="A7" s="37" t="s">
        <v>144</v>
      </c>
      <c r="B7" s="38">
        <f>+'บุคลากร 62'!D6</f>
        <v>53</v>
      </c>
      <c r="C7" s="38">
        <v>1831</v>
      </c>
      <c r="D7" s="38">
        <f>SUM(B7:C7)</f>
        <v>1884</v>
      </c>
    </row>
    <row r="8" spans="1:4" x14ac:dyDescent="0.35">
      <c r="A8" s="37" t="s">
        <v>145</v>
      </c>
      <c r="B8" s="38">
        <f>+'บุคลากร 62'!D7</f>
        <v>59</v>
      </c>
      <c r="C8" s="38">
        <v>1251</v>
      </c>
      <c r="D8" s="38">
        <f t="shared" ref="D8:D10" si="0">SUM(B8:C8)</f>
        <v>1310</v>
      </c>
    </row>
    <row r="9" spans="1:4" x14ac:dyDescent="0.35">
      <c r="A9" s="37" t="s">
        <v>146</v>
      </c>
      <c r="B9" s="38">
        <f>+'บุคลากร 62'!D8</f>
        <v>0</v>
      </c>
      <c r="C9" s="38"/>
      <c r="D9" s="38">
        <f t="shared" si="0"/>
        <v>0</v>
      </c>
    </row>
    <row r="10" spans="1:4" x14ac:dyDescent="0.35">
      <c r="A10" s="37" t="s">
        <v>147</v>
      </c>
      <c r="B10" s="38">
        <f>+'บุคลากร 62'!D9</f>
        <v>38</v>
      </c>
      <c r="C10" s="38">
        <v>1280</v>
      </c>
      <c r="D10" s="38">
        <f t="shared" si="0"/>
        <v>1318</v>
      </c>
    </row>
    <row r="11" spans="1:4" x14ac:dyDescent="0.35">
      <c r="A11" s="39" t="s">
        <v>5</v>
      </c>
      <c r="B11" s="40">
        <f>SUM(B7:B10)</f>
        <v>150</v>
      </c>
      <c r="C11" s="40">
        <f>SUM(C7:C10)</f>
        <v>4362</v>
      </c>
      <c r="D11" s="40">
        <f t="shared" ref="D11" si="1">SUM(D7:D10)</f>
        <v>4512</v>
      </c>
    </row>
    <row r="12" spans="1:4" s="1" customFormat="1" x14ac:dyDescent="0.35">
      <c r="A12" s="35" t="s">
        <v>148</v>
      </c>
      <c r="B12" s="36"/>
      <c r="C12" s="36"/>
      <c r="D12" s="36"/>
    </row>
    <row r="13" spans="1:4" x14ac:dyDescent="0.35">
      <c r="A13" s="37" t="s">
        <v>144</v>
      </c>
      <c r="B13" s="38">
        <f>+'บุคลากร 62'!D12</f>
        <v>30</v>
      </c>
      <c r="C13" s="38">
        <v>1766</v>
      </c>
      <c r="D13" s="38">
        <f t="shared" ref="D13:D16" si="2">SUM(B13:C13)</f>
        <v>1796</v>
      </c>
    </row>
    <row r="14" spans="1:4" x14ac:dyDescent="0.35">
      <c r="A14" s="37" t="s">
        <v>145</v>
      </c>
      <c r="B14" s="38">
        <f>+'บุคลากร 62'!D13</f>
        <v>0</v>
      </c>
      <c r="C14" s="38">
        <v>0</v>
      </c>
      <c r="D14" s="38">
        <f t="shared" si="2"/>
        <v>0</v>
      </c>
    </row>
    <row r="15" spans="1:4" x14ac:dyDescent="0.35">
      <c r="A15" s="37" t="s">
        <v>146</v>
      </c>
      <c r="B15" s="38">
        <f>+'บุคลากร 62'!D14</f>
        <v>0</v>
      </c>
      <c r="C15" s="38">
        <v>0</v>
      </c>
      <c r="D15" s="38">
        <f t="shared" si="2"/>
        <v>0</v>
      </c>
    </row>
    <row r="16" spans="1:4" x14ac:dyDescent="0.35">
      <c r="A16" s="37" t="s">
        <v>147</v>
      </c>
      <c r="B16" s="38">
        <f>+'บุคลากร 62'!D15</f>
        <v>96</v>
      </c>
      <c r="C16" s="38">
        <v>221</v>
      </c>
      <c r="D16" s="38">
        <f t="shared" si="2"/>
        <v>317</v>
      </c>
    </row>
    <row r="17" spans="1:4" x14ac:dyDescent="0.35">
      <c r="A17" s="39" t="s">
        <v>5</v>
      </c>
      <c r="B17" s="40">
        <f>SUM(B13:B16)</f>
        <v>126</v>
      </c>
      <c r="C17" s="40">
        <f>SUM(C13:C16)</f>
        <v>1987</v>
      </c>
      <c r="D17" s="40">
        <f t="shared" ref="D17" si="3">SUM(D13:D16)</f>
        <v>2113</v>
      </c>
    </row>
    <row r="18" spans="1:4" s="1" customFormat="1" x14ac:dyDescent="0.35">
      <c r="A18" s="41" t="s">
        <v>7</v>
      </c>
      <c r="B18" s="40">
        <f>+'บุคลากร 62'!D17</f>
        <v>71</v>
      </c>
      <c r="C18" s="40">
        <v>1229</v>
      </c>
      <c r="D18" s="40">
        <f>SUM(B18:C18)</f>
        <v>1300</v>
      </c>
    </row>
    <row r="19" spans="1:4" s="1" customFormat="1" x14ac:dyDescent="0.35">
      <c r="A19" s="35" t="s">
        <v>8</v>
      </c>
      <c r="B19" s="38">
        <f>+'บุคลากร 62'!D18</f>
        <v>0</v>
      </c>
      <c r="C19" s="36"/>
      <c r="D19" s="36"/>
    </row>
    <row r="20" spans="1:4" x14ac:dyDescent="0.35">
      <c r="A20" s="37" t="s">
        <v>144</v>
      </c>
      <c r="B20" s="38">
        <f>+'บุคลากร 62'!D19</f>
        <v>44</v>
      </c>
      <c r="C20" s="38"/>
      <c r="D20" s="38">
        <f t="shared" ref="D20:D23" si="4">SUM(B20:C20)</f>
        <v>44</v>
      </c>
    </row>
    <row r="21" spans="1:4" x14ac:dyDescent="0.35">
      <c r="A21" s="37" t="s">
        <v>145</v>
      </c>
      <c r="B21" s="38">
        <f>+'บุคลากร 62'!D20</f>
        <v>60</v>
      </c>
      <c r="C21" s="38">
        <v>481</v>
      </c>
      <c r="D21" s="38">
        <f t="shared" si="4"/>
        <v>541</v>
      </c>
    </row>
    <row r="22" spans="1:4" x14ac:dyDescent="0.35">
      <c r="A22" s="37" t="s">
        <v>146</v>
      </c>
      <c r="B22" s="38">
        <f>+'บุคลากร 62'!D21</f>
        <v>16</v>
      </c>
      <c r="C22" s="38"/>
      <c r="D22" s="38">
        <f t="shared" si="4"/>
        <v>16</v>
      </c>
    </row>
    <row r="23" spans="1:4" x14ac:dyDescent="0.35">
      <c r="A23" s="37" t="s">
        <v>147</v>
      </c>
      <c r="B23" s="38">
        <f>+'บุคลากร 62'!D22</f>
        <v>35</v>
      </c>
      <c r="C23" s="38"/>
      <c r="D23" s="38">
        <f t="shared" si="4"/>
        <v>35</v>
      </c>
    </row>
    <row r="24" spans="1:4" x14ac:dyDescent="0.35">
      <c r="A24" s="39" t="s">
        <v>5</v>
      </c>
      <c r="B24" s="40">
        <f>SUM(B20:B23)</f>
        <v>155</v>
      </c>
      <c r="C24" s="40">
        <f>SUM(C20:C23)</f>
        <v>481</v>
      </c>
      <c r="D24" s="40">
        <f t="shared" ref="D24" si="5">SUM(D20:D23)</f>
        <v>636</v>
      </c>
    </row>
    <row r="25" spans="1:4" s="1" customFormat="1" x14ac:dyDescent="0.35">
      <c r="A25" s="41" t="s">
        <v>108</v>
      </c>
      <c r="B25" s="40">
        <f>+'บุคลากร 62'!D24</f>
        <v>150</v>
      </c>
      <c r="C25" s="40">
        <v>1475</v>
      </c>
      <c r="D25" s="40">
        <f t="shared" ref="D25:D27" si="6">SUM(B25:C25)</f>
        <v>1625</v>
      </c>
    </row>
    <row r="26" spans="1:4" s="1" customFormat="1" x14ac:dyDescent="0.35">
      <c r="A26" s="42" t="s">
        <v>149</v>
      </c>
      <c r="B26" s="40">
        <f>+'บุคลากร 62'!D25</f>
        <v>33</v>
      </c>
      <c r="C26" s="40">
        <v>404</v>
      </c>
      <c r="D26" s="40">
        <f t="shared" si="6"/>
        <v>437</v>
      </c>
    </row>
    <row r="27" spans="1:4" s="1" customFormat="1" x14ac:dyDescent="0.35">
      <c r="A27" s="41" t="s">
        <v>150</v>
      </c>
      <c r="B27" s="40">
        <f>+'บุคลากร 62'!D26</f>
        <v>11</v>
      </c>
      <c r="C27" s="40">
        <v>763</v>
      </c>
      <c r="D27" s="40">
        <f t="shared" si="6"/>
        <v>774</v>
      </c>
    </row>
    <row r="28" spans="1:4" s="1" customFormat="1" x14ac:dyDescent="0.35">
      <c r="A28" s="41" t="s">
        <v>156</v>
      </c>
      <c r="B28" s="40">
        <f>+'บุคลากร 62'!D27</f>
        <v>63</v>
      </c>
      <c r="C28" s="40">
        <v>58</v>
      </c>
      <c r="D28" s="40">
        <f t="shared" ref="D28" si="7">SUM(B28:C28)</f>
        <v>121</v>
      </c>
    </row>
    <row r="29" spans="1:4" s="1" customFormat="1" x14ac:dyDescent="0.35">
      <c r="A29" s="35" t="s">
        <v>20</v>
      </c>
      <c r="B29" s="36"/>
      <c r="C29" s="36"/>
      <c r="D29" s="36"/>
    </row>
    <row r="30" spans="1:4" x14ac:dyDescent="0.35">
      <c r="A30" s="37" t="s">
        <v>144</v>
      </c>
      <c r="B30" s="38">
        <v>53</v>
      </c>
      <c r="C30" s="38">
        <v>230</v>
      </c>
      <c r="D30" s="38">
        <f t="shared" ref="D30:D61" si="8">SUM(B30:C30)</f>
        <v>283</v>
      </c>
    </row>
    <row r="31" spans="1:4" x14ac:dyDescent="0.35">
      <c r="A31" s="37" t="s">
        <v>145</v>
      </c>
      <c r="B31" s="38">
        <f>+'บุคลากร 62'!D29</f>
        <v>0</v>
      </c>
      <c r="C31" s="38">
        <f>34+2</f>
        <v>36</v>
      </c>
      <c r="D31" s="38">
        <f t="shared" si="8"/>
        <v>36</v>
      </c>
    </row>
    <row r="32" spans="1:4" x14ac:dyDescent="0.35">
      <c r="A32" s="37" t="s">
        <v>146</v>
      </c>
      <c r="B32" s="38">
        <f>+'บุคลากร 62'!D30</f>
        <v>0</v>
      </c>
      <c r="C32" s="38"/>
      <c r="D32" s="38">
        <f t="shared" si="8"/>
        <v>0</v>
      </c>
    </row>
    <row r="33" spans="1:4" x14ac:dyDescent="0.35">
      <c r="A33" s="37" t="s">
        <v>147</v>
      </c>
      <c r="B33" s="38">
        <v>5</v>
      </c>
      <c r="C33" s="38">
        <f>54+18</f>
        <v>72</v>
      </c>
      <c r="D33" s="38">
        <f t="shared" si="8"/>
        <v>77</v>
      </c>
    </row>
    <row r="34" spans="1:4" x14ac:dyDescent="0.35">
      <c r="A34" s="39" t="s">
        <v>5</v>
      </c>
      <c r="B34" s="40">
        <f>SUM(B30:B33)</f>
        <v>58</v>
      </c>
      <c r="C34" s="40">
        <f>SUM(C30:C33)</f>
        <v>338</v>
      </c>
      <c r="D34" s="40">
        <f t="shared" ref="D34" si="9">SUM(D30:D33)</f>
        <v>396</v>
      </c>
    </row>
    <row r="35" spans="1:4" s="1" customFormat="1" x14ac:dyDescent="0.35">
      <c r="A35" s="41" t="s">
        <v>151</v>
      </c>
      <c r="B35" s="40">
        <f>+'บุคลากร 62'!D34</f>
        <v>16</v>
      </c>
      <c r="C35" s="40">
        <v>40</v>
      </c>
      <c r="D35" s="40">
        <f t="shared" si="8"/>
        <v>56</v>
      </c>
    </row>
    <row r="36" spans="1:4" s="1" customFormat="1" x14ac:dyDescent="0.35">
      <c r="A36" s="41" t="s">
        <v>201</v>
      </c>
      <c r="B36" s="40">
        <v>14</v>
      </c>
      <c r="C36" s="40">
        <v>6</v>
      </c>
      <c r="D36" s="40">
        <f t="shared" si="8"/>
        <v>20</v>
      </c>
    </row>
    <row r="37" spans="1:4" s="1" customFormat="1" x14ac:dyDescent="0.35">
      <c r="A37" s="41" t="s">
        <v>157</v>
      </c>
      <c r="B37" s="40"/>
      <c r="C37" s="40"/>
      <c r="D37" s="40"/>
    </row>
    <row r="38" spans="1:4" s="1" customFormat="1" x14ac:dyDescent="0.35">
      <c r="A38" s="50" t="s">
        <v>158</v>
      </c>
      <c r="B38" s="51">
        <f>+'บุคลากร 62'!D36</f>
        <v>2</v>
      </c>
      <c r="C38" s="49">
        <v>0</v>
      </c>
      <c r="D38" s="38">
        <f t="shared" si="8"/>
        <v>2</v>
      </c>
    </row>
    <row r="39" spans="1:4" s="1" customFormat="1" x14ac:dyDescent="0.35">
      <c r="A39" s="50" t="s">
        <v>159</v>
      </c>
      <c r="B39" s="51">
        <f>+'บุคลากร 62'!D37</f>
        <v>6</v>
      </c>
      <c r="C39" s="49">
        <v>0</v>
      </c>
      <c r="D39" s="38">
        <f t="shared" si="8"/>
        <v>6</v>
      </c>
    </row>
    <row r="40" spans="1:4" s="1" customFormat="1" x14ac:dyDescent="0.35">
      <c r="A40" s="50" t="s">
        <v>160</v>
      </c>
      <c r="B40" s="51">
        <f>+'บุคลากร 62'!D38</f>
        <v>17</v>
      </c>
      <c r="C40" s="49">
        <v>0</v>
      </c>
      <c r="D40" s="38">
        <f t="shared" si="8"/>
        <v>17</v>
      </c>
    </row>
    <row r="41" spans="1:4" s="1" customFormat="1" x14ac:dyDescent="0.35">
      <c r="A41" s="50" t="s">
        <v>161</v>
      </c>
      <c r="B41" s="51">
        <f>+'บุคลากร 62'!D39</f>
        <v>3</v>
      </c>
      <c r="C41" s="49">
        <v>0</v>
      </c>
      <c r="D41" s="38">
        <f t="shared" si="8"/>
        <v>3</v>
      </c>
    </row>
    <row r="42" spans="1:4" s="1" customFormat="1" x14ac:dyDescent="0.35">
      <c r="A42" s="50" t="s">
        <v>162</v>
      </c>
      <c r="B42" s="51">
        <f>+'บุคลากร 62'!D40</f>
        <v>14</v>
      </c>
      <c r="C42" s="49">
        <v>0</v>
      </c>
      <c r="D42" s="38">
        <f t="shared" si="8"/>
        <v>14</v>
      </c>
    </row>
    <row r="43" spans="1:4" s="1" customFormat="1" x14ac:dyDescent="0.35">
      <c r="A43" s="50" t="s">
        <v>163</v>
      </c>
      <c r="B43" s="51">
        <f>+'บุคลากร 62'!D41</f>
        <v>46</v>
      </c>
      <c r="C43" s="49">
        <v>0</v>
      </c>
      <c r="D43" s="38">
        <f t="shared" si="8"/>
        <v>46</v>
      </c>
    </row>
    <row r="44" spans="1:4" s="1" customFormat="1" x14ac:dyDescent="0.35">
      <c r="A44" s="50" t="s">
        <v>164</v>
      </c>
      <c r="B44" s="51">
        <f>+'บุคลากร 62'!D42</f>
        <v>33</v>
      </c>
      <c r="C44" s="49">
        <v>0</v>
      </c>
      <c r="D44" s="38">
        <f t="shared" si="8"/>
        <v>33</v>
      </c>
    </row>
    <row r="45" spans="1:4" s="1" customFormat="1" x14ac:dyDescent="0.35">
      <c r="A45" s="50" t="s">
        <v>165</v>
      </c>
      <c r="B45" s="51">
        <f>+'บุคลากร 62'!D43</f>
        <v>18</v>
      </c>
      <c r="C45" s="49">
        <v>0</v>
      </c>
      <c r="D45" s="38">
        <f t="shared" si="8"/>
        <v>18</v>
      </c>
    </row>
    <row r="46" spans="1:4" s="1" customFormat="1" x14ac:dyDescent="0.35">
      <c r="A46" s="50" t="s">
        <v>166</v>
      </c>
      <c r="B46" s="51">
        <f>+'บุคลากร 62'!D44</f>
        <v>8</v>
      </c>
      <c r="C46" s="49">
        <v>0</v>
      </c>
      <c r="D46" s="38">
        <f t="shared" si="8"/>
        <v>8</v>
      </c>
    </row>
    <row r="47" spans="1:4" s="1" customFormat="1" x14ac:dyDescent="0.35">
      <c r="A47" s="50" t="s">
        <v>167</v>
      </c>
      <c r="B47" s="51">
        <f>+'บุคลากร 62'!D45</f>
        <v>10</v>
      </c>
      <c r="C47" s="49">
        <v>0</v>
      </c>
      <c r="D47" s="38">
        <f t="shared" si="8"/>
        <v>10</v>
      </c>
    </row>
    <row r="48" spans="1:4" s="1" customFormat="1" x14ac:dyDescent="0.35">
      <c r="A48" s="50" t="s">
        <v>168</v>
      </c>
      <c r="B48" s="51">
        <f>+'บุคลากร 62'!D46</f>
        <v>6</v>
      </c>
      <c r="C48" s="49">
        <v>0</v>
      </c>
      <c r="D48" s="38">
        <f t="shared" si="8"/>
        <v>6</v>
      </c>
    </row>
    <row r="49" spans="1:4" s="1" customFormat="1" x14ac:dyDescent="0.35">
      <c r="A49" s="50" t="s">
        <v>169</v>
      </c>
      <c r="B49" s="51">
        <f>+'บุคลากร 62'!D47</f>
        <v>20</v>
      </c>
      <c r="C49" s="49">
        <v>0</v>
      </c>
      <c r="D49" s="38">
        <f t="shared" si="8"/>
        <v>20</v>
      </c>
    </row>
    <row r="50" spans="1:4" s="1" customFormat="1" x14ac:dyDescent="0.35">
      <c r="A50" s="50" t="s">
        <v>170</v>
      </c>
      <c r="B50" s="51">
        <f>+'บุคลากร 62'!D48</f>
        <v>6</v>
      </c>
      <c r="C50" s="49">
        <v>0</v>
      </c>
      <c r="D50" s="38">
        <f t="shared" si="8"/>
        <v>6</v>
      </c>
    </row>
    <row r="51" spans="1:4" s="1" customFormat="1" x14ac:dyDescent="0.35">
      <c r="A51" s="50" t="s">
        <v>171</v>
      </c>
      <c r="B51" s="51">
        <f>+'บุคลากร 62'!D49</f>
        <v>5</v>
      </c>
      <c r="C51" s="49">
        <v>0</v>
      </c>
      <c r="D51" s="38">
        <f t="shared" si="8"/>
        <v>5</v>
      </c>
    </row>
    <row r="52" spans="1:4" s="1" customFormat="1" x14ac:dyDescent="0.35">
      <c r="A52" s="50" t="s">
        <v>172</v>
      </c>
      <c r="B52" s="51">
        <f>+'บุคลากร 62'!D50</f>
        <v>16</v>
      </c>
      <c r="C52" s="49">
        <v>0</v>
      </c>
      <c r="D52" s="38">
        <f t="shared" si="8"/>
        <v>16</v>
      </c>
    </row>
    <row r="53" spans="1:4" s="1" customFormat="1" x14ac:dyDescent="0.35">
      <c r="A53" s="50" t="s">
        <v>173</v>
      </c>
      <c r="B53" s="51">
        <f>+'บุคลากร 62'!D51</f>
        <v>5</v>
      </c>
      <c r="C53" s="49">
        <v>0</v>
      </c>
      <c r="D53" s="38">
        <f t="shared" si="8"/>
        <v>5</v>
      </c>
    </row>
    <row r="54" spans="1:4" s="1" customFormat="1" x14ac:dyDescent="0.35">
      <c r="A54" s="50" t="s">
        <v>174</v>
      </c>
      <c r="B54" s="51">
        <f>+'บุคลากร 62'!D52</f>
        <v>55</v>
      </c>
      <c r="C54" s="49">
        <v>0</v>
      </c>
      <c r="D54" s="38">
        <f t="shared" si="8"/>
        <v>55</v>
      </c>
    </row>
    <row r="55" spans="1:4" s="1" customFormat="1" x14ac:dyDescent="0.35">
      <c r="A55" s="50" t="s">
        <v>181</v>
      </c>
      <c r="B55" s="51">
        <f>+'บุคลากร 62'!D53</f>
        <v>5</v>
      </c>
      <c r="C55" s="49">
        <v>0</v>
      </c>
      <c r="D55" s="38">
        <f t="shared" si="8"/>
        <v>5</v>
      </c>
    </row>
    <row r="56" spans="1:4" s="1" customFormat="1" x14ac:dyDescent="0.35">
      <c r="A56" s="50" t="s">
        <v>175</v>
      </c>
      <c r="B56" s="51">
        <f>+'บุคลากร 62'!D54</f>
        <v>14</v>
      </c>
      <c r="C56" s="49">
        <v>0</v>
      </c>
      <c r="D56" s="38">
        <f t="shared" si="8"/>
        <v>14</v>
      </c>
    </row>
    <row r="57" spans="1:4" s="1" customFormat="1" x14ac:dyDescent="0.35">
      <c r="A57" s="50" t="s">
        <v>176</v>
      </c>
      <c r="B57" s="51">
        <f>+'บุคลากร 62'!D55</f>
        <v>5</v>
      </c>
      <c r="C57" s="49">
        <v>0</v>
      </c>
      <c r="D57" s="38">
        <f t="shared" si="8"/>
        <v>5</v>
      </c>
    </row>
    <row r="58" spans="1:4" s="1" customFormat="1" x14ac:dyDescent="0.35">
      <c r="A58" s="50" t="s">
        <v>177</v>
      </c>
      <c r="B58" s="51">
        <f>+'บุคลากร 62'!D56</f>
        <v>19</v>
      </c>
      <c r="C58" s="49">
        <v>0</v>
      </c>
      <c r="D58" s="38">
        <f t="shared" si="8"/>
        <v>19</v>
      </c>
    </row>
    <row r="59" spans="1:4" s="1" customFormat="1" x14ac:dyDescent="0.35">
      <c r="A59" s="50" t="s">
        <v>178</v>
      </c>
      <c r="B59" s="51">
        <f>+'บุคลากร 62'!D57</f>
        <v>23</v>
      </c>
      <c r="C59" s="49">
        <v>0</v>
      </c>
      <c r="D59" s="38">
        <f t="shared" si="8"/>
        <v>23</v>
      </c>
    </row>
    <row r="60" spans="1:4" s="1" customFormat="1" x14ac:dyDescent="0.35">
      <c r="A60" s="50" t="s">
        <v>179</v>
      </c>
      <c r="B60" s="51">
        <f>+'บุคลากร 62'!D58</f>
        <v>7</v>
      </c>
      <c r="C60" s="49">
        <v>0</v>
      </c>
      <c r="D60" s="38">
        <f t="shared" si="8"/>
        <v>7</v>
      </c>
    </row>
    <row r="61" spans="1:4" s="1" customFormat="1" x14ac:dyDescent="0.35">
      <c r="A61" s="50" t="s">
        <v>180</v>
      </c>
      <c r="B61" s="51">
        <f>+'บุคลากร 62'!D59</f>
        <v>51</v>
      </c>
      <c r="C61" s="49">
        <v>0</v>
      </c>
      <c r="D61" s="38">
        <f t="shared" si="8"/>
        <v>51</v>
      </c>
    </row>
    <row r="62" spans="1:4" s="1" customFormat="1" x14ac:dyDescent="0.35">
      <c r="A62" s="39" t="s">
        <v>5</v>
      </c>
      <c r="B62" s="40">
        <f>SUM(B38:B61)</f>
        <v>394</v>
      </c>
      <c r="C62" s="40">
        <f t="shared" ref="C62:D62" si="10">SUM(C38:C61)</f>
        <v>0</v>
      </c>
      <c r="D62" s="40">
        <f t="shared" si="10"/>
        <v>394</v>
      </c>
    </row>
    <row r="63" spans="1:4" x14ac:dyDescent="0.35">
      <c r="A63" s="43" t="s">
        <v>5</v>
      </c>
      <c r="B63" s="44">
        <f>+B11+B17+B18+B24+B25+B26+B27+B28+B34+B35+B62+B36</f>
        <v>1241</v>
      </c>
      <c r="C63" s="44">
        <f t="shared" ref="C63:D63" si="11">+C11+C17+C18+C24+C25+C26+C27+C28+C34+C35+C62+C36</f>
        <v>11143</v>
      </c>
      <c r="D63" s="44">
        <f t="shared" si="11"/>
        <v>12384</v>
      </c>
    </row>
  </sheetData>
  <mergeCells count="6">
    <mergeCell ref="A1:D1"/>
    <mergeCell ref="A4:A5"/>
    <mergeCell ref="D4:D5"/>
    <mergeCell ref="B4:B5"/>
    <mergeCell ref="C4:C5"/>
    <mergeCell ref="A2:D2"/>
  </mergeCells>
  <pageMargins left="0.70866141732283505" right="0.23622047244094499" top="0.39370078740157499" bottom="0.27559055118110198" header="0.196850393700787" footer="0.1574803149606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ข้อมูลนักศึกษา 62</vt:lpstr>
      <vt:lpstr>บุคลากร 62</vt:lpstr>
      <vt:lpstr>รวม นศ.61+62+บุคลากร 62</vt:lpstr>
      <vt:lpstr>'ข้อมูลนักศึกษา 62'!Print_Titles</vt:lpstr>
      <vt:lpstr>'บุคลากร 62'!Print_Titles</vt:lpstr>
      <vt:lpstr>'รวม นศ.61+62+บุคลากร 62'!Print_Titles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napatsorn</dc:creator>
  <cp:lastModifiedBy>Suthisa2</cp:lastModifiedBy>
  <cp:lastPrinted>2020-05-12T04:07:37Z</cp:lastPrinted>
  <dcterms:created xsi:type="dcterms:W3CDTF">2016-09-03T07:35:15Z</dcterms:created>
  <dcterms:modified xsi:type="dcterms:W3CDTF">2020-05-21T05:42:29Z</dcterms:modified>
</cp:coreProperties>
</file>