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7545"/>
  </bookViews>
  <sheets>
    <sheet name="ปันส่วนกลาง 63" sheetId="12" r:id="rId1"/>
    <sheet name="Sheet3" sheetId="3" r:id="rId2"/>
  </sheets>
  <definedNames>
    <definedName name="_xlnm.Print_Titles" localSheetId="0">'ปันส่วนกลาง 63'!$1:$5</definedName>
  </definedNames>
  <calcPr calcId="144525"/>
</workbook>
</file>

<file path=xl/calcChain.xml><?xml version="1.0" encoding="utf-8"?>
<calcChain xmlns="http://schemas.openxmlformats.org/spreadsheetml/2006/main">
  <c r="F78" i="12" l="1"/>
  <c r="AD78" i="12" s="1"/>
  <c r="F77" i="12"/>
  <c r="AD77" i="12" s="1"/>
  <c r="L78" i="12" l="1"/>
  <c r="S78" i="12"/>
  <c r="X78" i="12"/>
  <c r="AC78" i="12"/>
  <c r="G78" i="12"/>
  <c r="M78" i="12"/>
  <c r="T78" i="12"/>
  <c r="Y78" i="12"/>
  <c r="AF78" i="12"/>
  <c r="H78" i="12"/>
  <c r="O78" i="12"/>
  <c r="U78" i="12"/>
  <c r="AA78" i="12"/>
  <c r="AG78" i="12"/>
  <c r="I78" i="12"/>
  <c r="Q78" i="12"/>
  <c r="W78" i="12"/>
  <c r="AB78" i="12"/>
  <c r="I77" i="12"/>
  <c r="Q77" i="12"/>
  <c r="W77" i="12"/>
  <c r="AB77" i="12"/>
  <c r="S77" i="12"/>
  <c r="AC77" i="12"/>
  <c r="H77" i="12"/>
  <c r="O77" i="12"/>
  <c r="U77" i="12"/>
  <c r="AA77" i="12"/>
  <c r="AG77" i="12"/>
  <c r="L77" i="12"/>
  <c r="X77" i="12"/>
  <c r="G77" i="12"/>
  <c r="M77" i="12"/>
  <c r="T77" i="12"/>
  <c r="Y77" i="12"/>
  <c r="AF77" i="12"/>
  <c r="AE78" i="12"/>
  <c r="AE77" i="12"/>
  <c r="J77" i="12"/>
  <c r="N77" i="12"/>
  <c r="R77" i="12"/>
  <c r="Z77" i="12"/>
  <c r="J78" i="12"/>
  <c r="N78" i="12"/>
  <c r="R78" i="12"/>
  <c r="V78" i="12" s="1"/>
  <c r="Z78" i="12"/>
  <c r="P78" i="12" l="1"/>
  <c r="K78" i="12"/>
  <c r="K77" i="12"/>
  <c r="V77" i="12"/>
  <c r="P77" i="12"/>
  <c r="AG98" i="12" l="1"/>
  <c r="AF98" i="12"/>
  <c r="AD98" i="12"/>
  <c r="AC98" i="12"/>
  <c r="AB98" i="12"/>
  <c r="AA98" i="12"/>
  <c r="AE98" i="12" s="1"/>
  <c r="Z98" i="12"/>
  <c r="Y98" i="12"/>
  <c r="X98" i="12"/>
  <c r="W98" i="12"/>
  <c r="U98" i="12"/>
  <c r="T98" i="12"/>
  <c r="S98" i="12"/>
  <c r="R98" i="12"/>
  <c r="V98" i="12" s="1"/>
  <c r="Q98" i="12"/>
  <c r="O98" i="12"/>
  <c r="N98" i="12"/>
  <c r="M98" i="12"/>
  <c r="L98" i="12"/>
  <c r="P98" i="12" s="1"/>
  <c r="J98" i="12"/>
  <c r="I98" i="12"/>
  <c r="H98" i="12"/>
  <c r="G98" i="12"/>
  <c r="K98" i="12" s="1"/>
  <c r="AH98" i="12" s="1"/>
  <c r="AG97" i="12"/>
  <c r="AF97" i="12"/>
  <c r="AD97" i="12"/>
  <c r="AC97" i="12"/>
  <c r="AB97" i="12"/>
  <c r="AA97" i="12"/>
  <c r="AE97" i="12" s="1"/>
  <c r="Z97" i="12"/>
  <c r="Y97" i="12"/>
  <c r="X97" i="12"/>
  <c r="W97" i="12"/>
  <c r="U97" i="12"/>
  <c r="T97" i="12"/>
  <c r="S97" i="12"/>
  <c r="R97" i="12"/>
  <c r="V97" i="12" s="1"/>
  <c r="Q97" i="12"/>
  <c r="O97" i="12"/>
  <c r="N97" i="12"/>
  <c r="M97" i="12"/>
  <c r="L97" i="12"/>
  <c r="P97" i="12" s="1"/>
  <c r="J97" i="12"/>
  <c r="I97" i="12"/>
  <c r="H97" i="12"/>
  <c r="G97" i="12"/>
  <c r="K97" i="12" s="1"/>
  <c r="AG96" i="12"/>
  <c r="AF96" i="12"/>
  <c r="AD96" i="12"/>
  <c r="AC96" i="12"/>
  <c r="AB96" i="12"/>
  <c r="AA96" i="12"/>
  <c r="AE96" i="12" s="1"/>
  <c r="Z96" i="12"/>
  <c r="Y96" i="12"/>
  <c r="X96" i="12"/>
  <c r="W96" i="12"/>
  <c r="U96" i="12"/>
  <c r="T96" i="12"/>
  <c r="S96" i="12"/>
  <c r="R96" i="12"/>
  <c r="V96" i="12" s="1"/>
  <c r="Q96" i="12"/>
  <c r="O96" i="12"/>
  <c r="N96" i="12"/>
  <c r="M96" i="12"/>
  <c r="L96" i="12"/>
  <c r="P96" i="12" s="1"/>
  <c r="J96" i="12"/>
  <c r="I96" i="12"/>
  <c r="H96" i="12"/>
  <c r="G96" i="12"/>
  <c r="K96" i="12" s="1"/>
  <c r="AG95" i="12"/>
  <c r="AF95" i="12"/>
  <c r="AD95" i="12"/>
  <c r="AC95" i="12"/>
  <c r="AB95" i="12"/>
  <c r="AA95" i="12"/>
  <c r="AE95" i="12" s="1"/>
  <c r="Z95" i="12"/>
  <c r="Y95" i="12"/>
  <c r="X95" i="12"/>
  <c r="W95" i="12"/>
  <c r="U95" i="12"/>
  <c r="T95" i="12"/>
  <c r="S95" i="12"/>
  <c r="R95" i="12"/>
  <c r="V95" i="12" s="1"/>
  <c r="Q95" i="12"/>
  <c r="O95" i="12"/>
  <c r="N95" i="12"/>
  <c r="M95" i="12"/>
  <c r="L95" i="12"/>
  <c r="P95" i="12" s="1"/>
  <c r="J95" i="12"/>
  <c r="I95" i="12"/>
  <c r="H95" i="12"/>
  <c r="G95" i="12"/>
  <c r="K95" i="12" s="1"/>
  <c r="AH95" i="12" s="1"/>
  <c r="AG94" i="12"/>
  <c r="AF94" i="12"/>
  <c r="AD94" i="12"/>
  <c r="AC94" i="12"/>
  <c r="AB94" i="12"/>
  <c r="AA94" i="12"/>
  <c r="AE94" i="12" s="1"/>
  <c r="Z94" i="12"/>
  <c r="Y94" i="12"/>
  <c r="X94" i="12"/>
  <c r="W94" i="12"/>
  <c r="U94" i="12"/>
  <c r="T94" i="12"/>
  <c r="S94" i="12"/>
  <c r="R94" i="12"/>
  <c r="V94" i="12" s="1"/>
  <c r="Q94" i="12"/>
  <c r="O94" i="12"/>
  <c r="N94" i="12"/>
  <c r="M94" i="12"/>
  <c r="L94" i="12"/>
  <c r="P94" i="12" s="1"/>
  <c r="J94" i="12"/>
  <c r="I94" i="12"/>
  <c r="H94" i="12"/>
  <c r="G94" i="12"/>
  <c r="K94" i="12" s="1"/>
  <c r="AH94" i="12" s="1"/>
  <c r="AG93" i="12"/>
  <c r="AF93" i="12"/>
  <c r="AD93" i="12"/>
  <c r="AC93" i="12"/>
  <c r="AB93" i="12"/>
  <c r="AA93" i="12"/>
  <c r="AE93" i="12" s="1"/>
  <c r="Z93" i="12"/>
  <c r="Y93" i="12"/>
  <c r="X93" i="12"/>
  <c r="W93" i="12"/>
  <c r="U93" i="12"/>
  <c r="T93" i="12"/>
  <c r="S93" i="12"/>
  <c r="R93" i="12"/>
  <c r="V93" i="12" s="1"/>
  <c r="Q93" i="12"/>
  <c r="O93" i="12"/>
  <c r="N93" i="12"/>
  <c r="M93" i="12"/>
  <c r="L93" i="12"/>
  <c r="P93" i="12" s="1"/>
  <c r="J93" i="12"/>
  <c r="I93" i="12"/>
  <c r="H93" i="12"/>
  <c r="G93" i="12"/>
  <c r="K93" i="12" s="1"/>
  <c r="AG92" i="12"/>
  <c r="AF92" i="12"/>
  <c r="AD92" i="12"/>
  <c r="AC92" i="12"/>
  <c r="AB92" i="12"/>
  <c r="AA92" i="12"/>
  <c r="AE92" i="12" s="1"/>
  <c r="Z92" i="12"/>
  <c r="Y92" i="12"/>
  <c r="X92" i="12"/>
  <c r="W92" i="12"/>
  <c r="U92" i="12"/>
  <c r="T92" i="12"/>
  <c r="S92" i="12"/>
  <c r="R92" i="12"/>
  <c r="V92" i="12" s="1"/>
  <c r="Q92" i="12"/>
  <c r="O92" i="12"/>
  <c r="N92" i="12"/>
  <c r="M92" i="12"/>
  <c r="L92" i="12"/>
  <c r="P92" i="12" s="1"/>
  <c r="J92" i="12"/>
  <c r="I92" i="12"/>
  <c r="H92" i="12"/>
  <c r="G92" i="12"/>
  <c r="K92" i="12" s="1"/>
  <c r="AG91" i="12"/>
  <c r="AF91" i="12"/>
  <c r="AD91" i="12"/>
  <c r="AC91" i="12"/>
  <c r="AB91" i="12"/>
  <c r="AA91" i="12"/>
  <c r="AE91" i="12" s="1"/>
  <c r="Z91" i="12"/>
  <c r="Y91" i="12"/>
  <c r="X91" i="12"/>
  <c r="W91" i="12"/>
  <c r="U91" i="12"/>
  <c r="T91" i="12"/>
  <c r="S91" i="12"/>
  <c r="R91" i="12"/>
  <c r="V91" i="12" s="1"/>
  <c r="Q91" i="12"/>
  <c r="O91" i="12"/>
  <c r="N91" i="12"/>
  <c r="M91" i="12"/>
  <c r="L91" i="12"/>
  <c r="P91" i="12" s="1"/>
  <c r="J91" i="12"/>
  <c r="I91" i="12"/>
  <c r="H91" i="12"/>
  <c r="G91" i="12"/>
  <c r="K91" i="12" s="1"/>
  <c r="AG90" i="12"/>
  <c r="AF90" i="12"/>
  <c r="AD90" i="12"/>
  <c r="AC90" i="12"/>
  <c r="AB90" i="12"/>
  <c r="AA90" i="12"/>
  <c r="AE90" i="12" s="1"/>
  <c r="Z90" i="12"/>
  <c r="Y90" i="12"/>
  <c r="X90" i="12"/>
  <c r="W90" i="12"/>
  <c r="V90" i="12"/>
  <c r="U90" i="12"/>
  <c r="T90" i="12"/>
  <c r="S90" i="12"/>
  <c r="R90" i="12"/>
  <c r="Q90" i="12"/>
  <c r="O90" i="12"/>
  <c r="N90" i="12"/>
  <c r="M90" i="12"/>
  <c r="L90" i="12"/>
  <c r="P90" i="12" s="1"/>
  <c r="J90" i="12"/>
  <c r="I90" i="12"/>
  <c r="H90" i="12"/>
  <c r="G90" i="12"/>
  <c r="K90" i="12" s="1"/>
  <c r="AG89" i="12"/>
  <c r="AF89" i="12"/>
  <c r="AD89" i="12"/>
  <c r="AC89" i="12"/>
  <c r="AB89" i="12"/>
  <c r="AA89" i="12"/>
  <c r="AE89" i="12" s="1"/>
  <c r="Z89" i="12"/>
  <c r="Y89" i="12"/>
  <c r="X89" i="12"/>
  <c r="W89" i="12"/>
  <c r="U89" i="12"/>
  <c r="T89" i="12"/>
  <c r="S89" i="12"/>
  <c r="R89" i="12"/>
  <c r="V89" i="12" s="1"/>
  <c r="Q89" i="12"/>
  <c r="O89" i="12"/>
  <c r="N89" i="12"/>
  <c r="M89" i="12"/>
  <c r="L89" i="12"/>
  <c r="P89" i="12" s="1"/>
  <c r="J89" i="12"/>
  <c r="I89" i="12"/>
  <c r="H89" i="12"/>
  <c r="G89" i="12"/>
  <c r="K89" i="12" s="1"/>
  <c r="AG88" i="12"/>
  <c r="AF88" i="12"/>
  <c r="AD88" i="12"/>
  <c r="AC88" i="12"/>
  <c r="AB88" i="12"/>
  <c r="AA88" i="12"/>
  <c r="AE88" i="12" s="1"/>
  <c r="Z88" i="12"/>
  <c r="Y88" i="12"/>
  <c r="X88" i="12"/>
  <c r="W88" i="12"/>
  <c r="U88" i="12"/>
  <c r="T88" i="12"/>
  <c r="S88" i="12"/>
  <c r="R88" i="12"/>
  <c r="V88" i="12" s="1"/>
  <c r="Q88" i="12"/>
  <c r="O88" i="12"/>
  <c r="N88" i="12"/>
  <c r="M88" i="12"/>
  <c r="L88" i="12"/>
  <c r="P88" i="12" s="1"/>
  <c r="J88" i="12"/>
  <c r="I88" i="12"/>
  <c r="H88" i="12"/>
  <c r="G88" i="12"/>
  <c r="K88" i="12" s="1"/>
  <c r="AG85" i="12"/>
  <c r="AF85" i="12"/>
  <c r="AD85" i="12"/>
  <c r="AC85" i="12"/>
  <c r="AB85" i="12"/>
  <c r="AA85" i="12"/>
  <c r="Z85" i="12"/>
  <c r="Y85" i="12"/>
  <c r="X85" i="12"/>
  <c r="W85" i="12"/>
  <c r="U85" i="12"/>
  <c r="T85" i="12"/>
  <c r="S85" i="12"/>
  <c r="R85" i="12"/>
  <c r="V85" i="12" s="1"/>
  <c r="Q85" i="12"/>
  <c r="O85" i="12"/>
  <c r="N85" i="12"/>
  <c r="M85" i="12"/>
  <c r="L85" i="12"/>
  <c r="P85" i="12" s="1"/>
  <c r="J85" i="12"/>
  <c r="I85" i="12"/>
  <c r="H85" i="12"/>
  <c r="G85" i="12"/>
  <c r="K85" i="12" s="1"/>
  <c r="AG84" i="12"/>
  <c r="AF84" i="12"/>
  <c r="AD84" i="12"/>
  <c r="AC84" i="12"/>
  <c r="AB84" i="12"/>
  <c r="AA84" i="12"/>
  <c r="Z84" i="12"/>
  <c r="Y84" i="12"/>
  <c r="X84" i="12"/>
  <c r="W84" i="12"/>
  <c r="U84" i="12"/>
  <c r="T84" i="12"/>
  <c r="S84" i="12"/>
  <c r="R84" i="12"/>
  <c r="Q84" i="12"/>
  <c r="O84" i="12"/>
  <c r="N84" i="12"/>
  <c r="M84" i="12"/>
  <c r="L84" i="12"/>
  <c r="P84" i="12" s="1"/>
  <c r="J84" i="12"/>
  <c r="I84" i="12"/>
  <c r="H84" i="12"/>
  <c r="G84" i="12"/>
  <c r="K84" i="12" s="1"/>
  <c r="AG83" i="12"/>
  <c r="AF83" i="12"/>
  <c r="AD83" i="12"/>
  <c r="AC83" i="12"/>
  <c r="AB83" i="12"/>
  <c r="AA83" i="12"/>
  <c r="Z83" i="12"/>
  <c r="Y83" i="12"/>
  <c r="X83" i="12"/>
  <c r="W83" i="12"/>
  <c r="U83" i="12"/>
  <c r="T83" i="12"/>
  <c r="S83" i="12"/>
  <c r="R83" i="12"/>
  <c r="Q83" i="12"/>
  <c r="O83" i="12"/>
  <c r="N83" i="12"/>
  <c r="M83" i="12"/>
  <c r="L83" i="12"/>
  <c r="P83" i="12" s="1"/>
  <c r="J83" i="12"/>
  <c r="I83" i="12"/>
  <c r="H83" i="12"/>
  <c r="G83" i="12"/>
  <c r="K83" i="12" s="1"/>
  <c r="AG82" i="12"/>
  <c r="AF82" i="12"/>
  <c r="AD82" i="12"/>
  <c r="AC82" i="12"/>
  <c r="AB82" i="12"/>
  <c r="AA82" i="12"/>
  <c r="AE82" i="12" s="1"/>
  <c r="Z82" i="12"/>
  <c r="Y82" i="12"/>
  <c r="X82" i="12"/>
  <c r="W82" i="12"/>
  <c r="U82" i="12"/>
  <c r="T82" i="12"/>
  <c r="S82" i="12"/>
  <c r="R82" i="12"/>
  <c r="Q82" i="12"/>
  <c r="O82" i="12"/>
  <c r="P82" i="12" s="1"/>
  <c r="N82" i="12"/>
  <c r="M82" i="12"/>
  <c r="L82" i="12"/>
  <c r="J82" i="12"/>
  <c r="I82" i="12"/>
  <c r="H82" i="12"/>
  <c r="G82" i="12"/>
  <c r="K82" i="12" s="1"/>
  <c r="AG81" i="12"/>
  <c r="AF81" i="12"/>
  <c r="AD81" i="12"/>
  <c r="AC81" i="12"/>
  <c r="AB81" i="12"/>
  <c r="AA81" i="12"/>
  <c r="Z81" i="12"/>
  <c r="Y81" i="12"/>
  <c r="X81" i="12"/>
  <c r="W81" i="12"/>
  <c r="U81" i="12"/>
  <c r="T81" i="12"/>
  <c r="S81" i="12"/>
  <c r="R81" i="12"/>
  <c r="V81" i="12" s="1"/>
  <c r="Q81" i="12"/>
  <c r="O81" i="12"/>
  <c r="N81" i="12"/>
  <c r="M81" i="12"/>
  <c r="L81" i="12"/>
  <c r="P81" i="12" s="1"/>
  <c r="J81" i="12"/>
  <c r="I81" i="12"/>
  <c r="H81" i="12"/>
  <c r="G81" i="12"/>
  <c r="K81" i="12" s="1"/>
  <c r="AG80" i="12"/>
  <c r="AF80" i="12"/>
  <c r="AD80" i="12"/>
  <c r="AC80" i="12"/>
  <c r="AB80" i="12"/>
  <c r="AA80" i="12"/>
  <c r="Z80" i="12"/>
  <c r="Y80" i="12"/>
  <c r="X80" i="12"/>
  <c r="W80" i="12"/>
  <c r="U80" i="12"/>
  <c r="T80" i="12"/>
  <c r="S80" i="12"/>
  <c r="R80" i="12"/>
  <c r="V80" i="12" s="1"/>
  <c r="Q80" i="12"/>
  <c r="O80" i="12"/>
  <c r="N80" i="12"/>
  <c r="M80" i="12"/>
  <c r="L80" i="12"/>
  <c r="J80" i="12"/>
  <c r="I80" i="12"/>
  <c r="H80" i="12"/>
  <c r="G80" i="12"/>
  <c r="AG79" i="12"/>
  <c r="AF79" i="12"/>
  <c r="AD79" i="12"/>
  <c r="AC79" i="12"/>
  <c r="AB79" i="12"/>
  <c r="AA79" i="12"/>
  <c r="AE79" i="12" s="1"/>
  <c r="Z79" i="12"/>
  <c r="Y79" i="12"/>
  <c r="X79" i="12"/>
  <c r="W79" i="12"/>
  <c r="U79" i="12"/>
  <c r="T79" i="12"/>
  <c r="S79" i="12"/>
  <c r="R79" i="12"/>
  <c r="Q79" i="12"/>
  <c r="O79" i="12"/>
  <c r="N79" i="12"/>
  <c r="M79" i="12"/>
  <c r="L79" i="12"/>
  <c r="P79" i="12" s="1"/>
  <c r="J79" i="12"/>
  <c r="I79" i="12"/>
  <c r="H79" i="12"/>
  <c r="G79" i="12"/>
  <c r="AG76" i="12"/>
  <c r="AF76" i="12"/>
  <c r="AD76" i="12"/>
  <c r="AC76" i="12"/>
  <c r="AB76" i="12"/>
  <c r="AA76" i="12"/>
  <c r="Z76" i="12"/>
  <c r="Y76" i="12"/>
  <c r="X76" i="12"/>
  <c r="W76" i="12"/>
  <c r="U76" i="12"/>
  <c r="T76" i="12"/>
  <c r="S76" i="12"/>
  <c r="R76" i="12"/>
  <c r="V76" i="12" s="1"/>
  <c r="Q76" i="12"/>
  <c r="O76" i="12"/>
  <c r="N76" i="12"/>
  <c r="M76" i="12"/>
  <c r="L76" i="12"/>
  <c r="J76" i="12"/>
  <c r="I76" i="12"/>
  <c r="H76" i="12"/>
  <c r="G76" i="12"/>
  <c r="AG75" i="12"/>
  <c r="AF75" i="12"/>
  <c r="AD75" i="12"/>
  <c r="AC75" i="12"/>
  <c r="AB75" i="12"/>
  <c r="AA75" i="12"/>
  <c r="AE75" i="12" s="1"/>
  <c r="Z75" i="12"/>
  <c r="Y75" i="12"/>
  <c r="X75" i="12"/>
  <c r="W75" i="12"/>
  <c r="U75" i="12"/>
  <c r="T75" i="12"/>
  <c r="S75" i="12"/>
  <c r="R75" i="12"/>
  <c r="Q75" i="12"/>
  <c r="O75" i="12"/>
  <c r="N75" i="12"/>
  <c r="M75" i="12"/>
  <c r="L75" i="12"/>
  <c r="J75" i="12"/>
  <c r="I75" i="12"/>
  <c r="H75" i="12"/>
  <c r="G75" i="12"/>
  <c r="AG74" i="12"/>
  <c r="AF74" i="12"/>
  <c r="AD74" i="12"/>
  <c r="AC74" i="12"/>
  <c r="AB74" i="12"/>
  <c r="AA74" i="12"/>
  <c r="AE74" i="12" s="1"/>
  <c r="Z74" i="12"/>
  <c r="Y74" i="12"/>
  <c r="X74" i="12"/>
  <c r="W74" i="12"/>
  <c r="U74" i="12"/>
  <c r="T74" i="12"/>
  <c r="S74" i="12"/>
  <c r="R74" i="12"/>
  <c r="V74" i="12" s="1"/>
  <c r="Q74" i="12"/>
  <c r="O74" i="12"/>
  <c r="N74" i="12"/>
  <c r="M74" i="12"/>
  <c r="L74" i="12"/>
  <c r="P74" i="12" s="1"/>
  <c r="J74" i="12"/>
  <c r="I74" i="12"/>
  <c r="H74" i="12"/>
  <c r="G74" i="12"/>
  <c r="K74" i="12" s="1"/>
  <c r="AG73" i="12"/>
  <c r="AF73" i="12"/>
  <c r="AD73" i="12"/>
  <c r="AC73" i="12"/>
  <c r="AB73" i="12"/>
  <c r="AA73" i="12"/>
  <c r="AE73" i="12" s="1"/>
  <c r="Z73" i="12"/>
  <c r="Y73" i="12"/>
  <c r="X73" i="12"/>
  <c r="W73" i="12"/>
  <c r="U73" i="12"/>
  <c r="T73" i="12"/>
  <c r="S73" i="12"/>
  <c r="R73" i="12"/>
  <c r="V73" i="12" s="1"/>
  <c r="Q73" i="12"/>
  <c r="O73" i="12"/>
  <c r="N73" i="12"/>
  <c r="M73" i="12"/>
  <c r="L73" i="12"/>
  <c r="P73" i="12" s="1"/>
  <c r="J73" i="12"/>
  <c r="I73" i="12"/>
  <c r="H73" i="12"/>
  <c r="G73" i="12"/>
  <c r="K73" i="12" s="1"/>
  <c r="AG72" i="12"/>
  <c r="AF72" i="12"/>
  <c r="AD72" i="12"/>
  <c r="AC72" i="12"/>
  <c r="AB72" i="12"/>
  <c r="AA72" i="12"/>
  <c r="Z72" i="12"/>
  <c r="Y72" i="12"/>
  <c r="X72" i="12"/>
  <c r="W72" i="12"/>
  <c r="U72" i="12"/>
  <c r="T72" i="12"/>
  <c r="S72" i="12"/>
  <c r="R72" i="12"/>
  <c r="V72" i="12" s="1"/>
  <c r="Q72" i="12"/>
  <c r="O72" i="12"/>
  <c r="N72" i="12"/>
  <c r="M72" i="12"/>
  <c r="L72" i="12"/>
  <c r="J72" i="12"/>
  <c r="I72" i="12"/>
  <c r="H72" i="12"/>
  <c r="G72" i="12"/>
  <c r="AG71" i="12"/>
  <c r="AF71" i="12"/>
  <c r="AD71" i="12"/>
  <c r="AC71" i="12"/>
  <c r="AB71" i="12"/>
  <c r="AA71" i="12"/>
  <c r="AE71" i="12" s="1"/>
  <c r="Z71" i="12"/>
  <c r="Y71" i="12"/>
  <c r="X71" i="12"/>
  <c r="W71" i="12"/>
  <c r="U71" i="12"/>
  <c r="T71" i="12"/>
  <c r="S71" i="12"/>
  <c r="R71" i="12"/>
  <c r="Q71" i="12"/>
  <c r="O71" i="12"/>
  <c r="N71" i="12"/>
  <c r="M71" i="12"/>
  <c r="L71" i="12"/>
  <c r="P71" i="12" s="1"/>
  <c r="J71" i="12"/>
  <c r="I71" i="12"/>
  <c r="H71" i="12"/>
  <c r="G71" i="12"/>
  <c r="AG70" i="12"/>
  <c r="AF70" i="12"/>
  <c r="AD70" i="12"/>
  <c r="AC70" i="12"/>
  <c r="AB70" i="12"/>
  <c r="AA70" i="12"/>
  <c r="AE70" i="12" s="1"/>
  <c r="Z70" i="12"/>
  <c r="Y70" i="12"/>
  <c r="X70" i="12"/>
  <c r="W70" i="12"/>
  <c r="U70" i="12"/>
  <c r="T70" i="12"/>
  <c r="S70" i="12"/>
  <c r="R70" i="12"/>
  <c r="V70" i="12" s="1"/>
  <c r="Q70" i="12"/>
  <c r="O70" i="12"/>
  <c r="N70" i="12"/>
  <c r="M70" i="12"/>
  <c r="L70" i="12"/>
  <c r="P70" i="12" s="1"/>
  <c r="J70" i="12"/>
  <c r="I70" i="12"/>
  <c r="H70" i="12"/>
  <c r="G70" i="12"/>
  <c r="K70" i="12" s="1"/>
  <c r="AG69" i="12"/>
  <c r="AF69" i="12"/>
  <c r="AD69" i="12"/>
  <c r="AC69" i="12"/>
  <c r="AB69" i="12"/>
  <c r="AA69" i="12"/>
  <c r="Z69" i="12"/>
  <c r="Y69" i="12"/>
  <c r="X69" i="12"/>
  <c r="W69" i="12"/>
  <c r="U69" i="12"/>
  <c r="T69" i="12"/>
  <c r="S69" i="12"/>
  <c r="R69" i="12"/>
  <c r="V69" i="12" s="1"/>
  <c r="Q69" i="12"/>
  <c r="O69" i="12"/>
  <c r="N69" i="12"/>
  <c r="M69" i="12"/>
  <c r="L69" i="12"/>
  <c r="P69" i="12" s="1"/>
  <c r="J69" i="12"/>
  <c r="I69" i="12"/>
  <c r="H69" i="12"/>
  <c r="G69" i="12"/>
  <c r="K69" i="12" s="1"/>
  <c r="AG68" i="12"/>
  <c r="AF68" i="12"/>
  <c r="AD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O68" i="12"/>
  <c r="N68" i="12"/>
  <c r="M68" i="12"/>
  <c r="L68" i="12"/>
  <c r="J68" i="12"/>
  <c r="I68" i="12"/>
  <c r="H68" i="12"/>
  <c r="G68" i="12"/>
  <c r="AG67" i="12"/>
  <c r="AF67" i="12"/>
  <c r="AD67" i="12"/>
  <c r="AC67" i="12"/>
  <c r="AB67" i="12"/>
  <c r="AA67" i="12"/>
  <c r="AE67" i="12" s="1"/>
  <c r="Z67" i="12"/>
  <c r="Y67" i="12"/>
  <c r="X67" i="12"/>
  <c r="W67" i="12"/>
  <c r="U67" i="12"/>
  <c r="T67" i="12"/>
  <c r="S67" i="12"/>
  <c r="R67" i="12"/>
  <c r="Q67" i="12"/>
  <c r="O67" i="12"/>
  <c r="N67" i="12"/>
  <c r="M67" i="12"/>
  <c r="L67" i="12"/>
  <c r="P67" i="12" s="1"/>
  <c r="J67" i="12"/>
  <c r="I67" i="12"/>
  <c r="H67" i="12"/>
  <c r="G67" i="12"/>
  <c r="AG66" i="12"/>
  <c r="AF66" i="12"/>
  <c r="AD66" i="12"/>
  <c r="AC66" i="12"/>
  <c r="AB66" i="12"/>
  <c r="AA66" i="12"/>
  <c r="AE66" i="12" s="1"/>
  <c r="Z66" i="12"/>
  <c r="Y66" i="12"/>
  <c r="X66" i="12"/>
  <c r="W66" i="12"/>
  <c r="U66" i="12"/>
  <c r="T66" i="12"/>
  <c r="S66" i="12"/>
  <c r="R66" i="12"/>
  <c r="V66" i="12" s="1"/>
  <c r="Q66" i="12"/>
  <c r="O66" i="12"/>
  <c r="N66" i="12"/>
  <c r="M66" i="12"/>
  <c r="L66" i="12"/>
  <c r="P66" i="12" s="1"/>
  <c r="J66" i="12"/>
  <c r="I66" i="12"/>
  <c r="H66" i="12"/>
  <c r="G66" i="12"/>
  <c r="K66" i="12" s="1"/>
  <c r="AG65" i="12"/>
  <c r="AF65" i="12"/>
  <c r="AD65" i="12"/>
  <c r="AC65" i="12"/>
  <c r="AB65" i="12"/>
  <c r="AA65" i="12"/>
  <c r="Z65" i="12"/>
  <c r="Y65" i="12"/>
  <c r="X65" i="12"/>
  <c r="W65" i="12"/>
  <c r="V65" i="12"/>
  <c r="U65" i="12"/>
  <c r="T65" i="12"/>
  <c r="S65" i="12"/>
  <c r="R65" i="12"/>
  <c r="Q65" i="12"/>
  <c r="O65" i="12"/>
  <c r="N65" i="12"/>
  <c r="M65" i="12"/>
  <c r="L65" i="12"/>
  <c r="P65" i="12" s="1"/>
  <c r="J65" i="12"/>
  <c r="I65" i="12"/>
  <c r="H65" i="12"/>
  <c r="G65" i="12"/>
  <c r="K65" i="12" s="1"/>
  <c r="AG64" i="12"/>
  <c r="AF64" i="12"/>
  <c r="AD64" i="12"/>
  <c r="AC64" i="12"/>
  <c r="AB64" i="12"/>
  <c r="AA64" i="12"/>
  <c r="Z64" i="12"/>
  <c r="Y64" i="12"/>
  <c r="X64" i="12"/>
  <c r="W64" i="12"/>
  <c r="U64" i="12"/>
  <c r="T64" i="12"/>
  <c r="S64" i="12"/>
  <c r="R64" i="12"/>
  <c r="V64" i="12" s="1"/>
  <c r="Q64" i="12"/>
  <c r="O64" i="12"/>
  <c r="N64" i="12"/>
  <c r="M64" i="12"/>
  <c r="L64" i="12"/>
  <c r="J64" i="12"/>
  <c r="I64" i="12"/>
  <c r="H64" i="12"/>
  <c r="G64" i="12"/>
  <c r="AG63" i="12"/>
  <c r="AF63" i="12"/>
  <c r="AD63" i="12"/>
  <c r="AC63" i="12"/>
  <c r="AB63" i="12"/>
  <c r="AA63" i="12"/>
  <c r="AE63" i="12" s="1"/>
  <c r="Z63" i="12"/>
  <c r="Y63" i="12"/>
  <c r="X63" i="12"/>
  <c r="W63" i="12"/>
  <c r="U63" i="12"/>
  <c r="T63" i="12"/>
  <c r="S63" i="12"/>
  <c r="R63" i="12"/>
  <c r="Q63" i="12"/>
  <c r="O63" i="12"/>
  <c r="N63" i="12"/>
  <c r="M63" i="12"/>
  <c r="L63" i="12"/>
  <c r="P63" i="12" s="1"/>
  <c r="J63" i="12"/>
  <c r="I63" i="12"/>
  <c r="H63" i="12"/>
  <c r="G63" i="12"/>
  <c r="AG62" i="12"/>
  <c r="AF62" i="12"/>
  <c r="AD62" i="12"/>
  <c r="AC62" i="12"/>
  <c r="AB62" i="12"/>
  <c r="AA62" i="12"/>
  <c r="AE62" i="12" s="1"/>
  <c r="Z62" i="12"/>
  <c r="Y62" i="12"/>
  <c r="X62" i="12"/>
  <c r="W62" i="12"/>
  <c r="U62" i="12"/>
  <c r="T62" i="12"/>
  <c r="S62" i="12"/>
  <c r="R62" i="12"/>
  <c r="V62" i="12" s="1"/>
  <c r="Q62" i="12"/>
  <c r="O62" i="12"/>
  <c r="N62" i="12"/>
  <c r="M62" i="12"/>
  <c r="L62" i="12"/>
  <c r="P62" i="12" s="1"/>
  <c r="J62" i="12"/>
  <c r="I62" i="12"/>
  <c r="H62" i="12"/>
  <c r="G62" i="12"/>
  <c r="K62" i="12" s="1"/>
  <c r="AG61" i="12"/>
  <c r="AF61" i="12"/>
  <c r="AD61" i="12"/>
  <c r="AC61" i="12"/>
  <c r="AB61" i="12"/>
  <c r="AA61" i="12"/>
  <c r="Z61" i="12"/>
  <c r="Y61" i="12"/>
  <c r="X61" i="12"/>
  <c r="W61" i="12"/>
  <c r="U61" i="12"/>
  <c r="T61" i="12"/>
  <c r="S61" i="12"/>
  <c r="R61" i="12"/>
  <c r="V61" i="12" s="1"/>
  <c r="Q61" i="12"/>
  <c r="O61" i="12"/>
  <c r="N61" i="12"/>
  <c r="M61" i="12"/>
  <c r="L61" i="12"/>
  <c r="P61" i="12" s="1"/>
  <c r="J61" i="12"/>
  <c r="I61" i="12"/>
  <c r="H61" i="12"/>
  <c r="G61" i="12"/>
  <c r="K61" i="12" s="1"/>
  <c r="AG60" i="12"/>
  <c r="AF60" i="12"/>
  <c r="AD60" i="12"/>
  <c r="AC60" i="12"/>
  <c r="AB60" i="12"/>
  <c r="AA60" i="12"/>
  <c r="Z60" i="12"/>
  <c r="Y60" i="12"/>
  <c r="X60" i="12"/>
  <c r="W60" i="12"/>
  <c r="U60" i="12"/>
  <c r="T60" i="12"/>
  <c r="S60" i="12"/>
  <c r="R60" i="12"/>
  <c r="V60" i="12" s="1"/>
  <c r="Q60" i="12"/>
  <c r="O60" i="12"/>
  <c r="N60" i="12"/>
  <c r="M60" i="12"/>
  <c r="L60" i="12"/>
  <c r="J60" i="12"/>
  <c r="I60" i="12"/>
  <c r="H60" i="12"/>
  <c r="G60" i="12"/>
  <c r="AG59" i="12"/>
  <c r="AF59" i="12"/>
  <c r="AD59" i="12"/>
  <c r="AC59" i="12"/>
  <c r="AB59" i="12"/>
  <c r="AA59" i="12"/>
  <c r="AE59" i="12" s="1"/>
  <c r="Z59" i="12"/>
  <c r="Y59" i="12"/>
  <c r="X59" i="12"/>
  <c r="W59" i="12"/>
  <c r="U59" i="12"/>
  <c r="T59" i="12"/>
  <c r="S59" i="12"/>
  <c r="R59" i="12"/>
  <c r="Q59" i="12"/>
  <c r="O59" i="12"/>
  <c r="N59" i="12"/>
  <c r="M59" i="12"/>
  <c r="L59" i="12"/>
  <c r="P59" i="12" s="1"/>
  <c r="J59" i="12"/>
  <c r="I59" i="12"/>
  <c r="H59" i="12"/>
  <c r="G59" i="12"/>
  <c r="AG58" i="12"/>
  <c r="AF58" i="12"/>
  <c r="AD58" i="12"/>
  <c r="AC58" i="12"/>
  <c r="AB58" i="12"/>
  <c r="AA58" i="12"/>
  <c r="AE58" i="12" s="1"/>
  <c r="Z58" i="12"/>
  <c r="Y58" i="12"/>
  <c r="X58" i="12"/>
  <c r="W58" i="12"/>
  <c r="U58" i="12"/>
  <c r="T58" i="12"/>
  <c r="S58" i="12"/>
  <c r="R58" i="12"/>
  <c r="V58" i="12" s="1"/>
  <c r="Q58" i="12"/>
  <c r="O58" i="12"/>
  <c r="N58" i="12"/>
  <c r="M58" i="12"/>
  <c r="L58" i="12"/>
  <c r="P58" i="12" s="1"/>
  <c r="J58" i="12"/>
  <c r="I58" i="12"/>
  <c r="H58" i="12"/>
  <c r="G58" i="12"/>
  <c r="K58" i="12" s="1"/>
  <c r="AG57" i="12"/>
  <c r="AF57" i="12"/>
  <c r="AD57" i="12"/>
  <c r="AC57" i="12"/>
  <c r="AB57" i="12"/>
  <c r="AA57" i="12"/>
  <c r="Z57" i="12"/>
  <c r="Y57" i="12"/>
  <c r="X57" i="12"/>
  <c r="W57" i="12"/>
  <c r="U57" i="12"/>
  <c r="T57" i="12"/>
  <c r="S57" i="12"/>
  <c r="R57" i="12"/>
  <c r="V57" i="12" s="1"/>
  <c r="Q57" i="12"/>
  <c r="O57" i="12"/>
  <c r="N57" i="12"/>
  <c r="M57" i="12"/>
  <c r="L57" i="12"/>
  <c r="P57" i="12" s="1"/>
  <c r="J57" i="12"/>
  <c r="I57" i="12"/>
  <c r="H57" i="12"/>
  <c r="G57" i="12"/>
  <c r="K57" i="12" s="1"/>
  <c r="AG56" i="12"/>
  <c r="AF56" i="12"/>
  <c r="AD56" i="12"/>
  <c r="AC56" i="12"/>
  <c r="AB56" i="12"/>
  <c r="AA56" i="12"/>
  <c r="Z56" i="12"/>
  <c r="Y56" i="12"/>
  <c r="X56" i="12"/>
  <c r="W56" i="12"/>
  <c r="U56" i="12"/>
  <c r="T56" i="12"/>
  <c r="S56" i="12"/>
  <c r="R56" i="12"/>
  <c r="V56" i="12" s="1"/>
  <c r="Q56" i="12"/>
  <c r="O56" i="12"/>
  <c r="N56" i="12"/>
  <c r="M56" i="12"/>
  <c r="L56" i="12"/>
  <c r="J56" i="12"/>
  <c r="I56" i="12"/>
  <c r="H56" i="12"/>
  <c r="G56" i="12"/>
  <c r="AG55" i="12"/>
  <c r="AF55" i="12"/>
  <c r="AD55" i="12"/>
  <c r="AC55" i="12"/>
  <c r="AB55" i="12"/>
  <c r="AA55" i="12"/>
  <c r="AE55" i="12" s="1"/>
  <c r="Z55" i="12"/>
  <c r="Y55" i="12"/>
  <c r="X55" i="12"/>
  <c r="W55" i="12"/>
  <c r="U55" i="12"/>
  <c r="T55" i="12"/>
  <c r="S55" i="12"/>
  <c r="R55" i="12"/>
  <c r="Q55" i="12"/>
  <c r="O55" i="12"/>
  <c r="N55" i="12"/>
  <c r="M55" i="12"/>
  <c r="L55" i="12"/>
  <c r="P55" i="12" s="1"/>
  <c r="J55" i="12"/>
  <c r="I55" i="12"/>
  <c r="H55" i="12"/>
  <c r="G55" i="12"/>
  <c r="AG54" i="12"/>
  <c r="AF54" i="12"/>
  <c r="AD54" i="12"/>
  <c r="AC54" i="12"/>
  <c r="AB54" i="12"/>
  <c r="AA54" i="12"/>
  <c r="AE54" i="12" s="1"/>
  <c r="Z54" i="12"/>
  <c r="Y54" i="12"/>
  <c r="X54" i="12"/>
  <c r="W54" i="12"/>
  <c r="U54" i="12"/>
  <c r="T54" i="12"/>
  <c r="S54" i="12"/>
  <c r="R54" i="12"/>
  <c r="V54" i="12" s="1"/>
  <c r="Q54" i="12"/>
  <c r="O54" i="12"/>
  <c r="N54" i="12"/>
  <c r="M54" i="12"/>
  <c r="L54" i="12"/>
  <c r="P54" i="12" s="1"/>
  <c r="J54" i="12"/>
  <c r="I54" i="12"/>
  <c r="H54" i="12"/>
  <c r="G54" i="12"/>
  <c r="K54" i="12" s="1"/>
  <c r="AG53" i="12"/>
  <c r="AF53" i="12"/>
  <c r="AD53" i="12"/>
  <c r="AC53" i="12"/>
  <c r="AB53" i="12"/>
  <c r="AA53" i="12"/>
  <c r="Z53" i="12"/>
  <c r="Y53" i="12"/>
  <c r="X53" i="12"/>
  <c r="W53" i="12"/>
  <c r="U53" i="12"/>
  <c r="T53" i="12"/>
  <c r="S53" i="12"/>
  <c r="R53" i="12"/>
  <c r="V53" i="12" s="1"/>
  <c r="Q53" i="12"/>
  <c r="O53" i="12"/>
  <c r="N53" i="12"/>
  <c r="M53" i="12"/>
  <c r="L53" i="12"/>
  <c r="P53" i="12" s="1"/>
  <c r="J53" i="12"/>
  <c r="I53" i="12"/>
  <c r="H53" i="12"/>
  <c r="G53" i="12"/>
  <c r="K53" i="12" s="1"/>
  <c r="AG52" i="12"/>
  <c r="AF52" i="12"/>
  <c r="AD52" i="12"/>
  <c r="AC52" i="12"/>
  <c r="AB52" i="12"/>
  <c r="AA52" i="12"/>
  <c r="Z52" i="12"/>
  <c r="Y52" i="12"/>
  <c r="X52" i="12"/>
  <c r="W52" i="12"/>
  <c r="U52" i="12"/>
  <c r="T52" i="12"/>
  <c r="S52" i="12"/>
  <c r="R52" i="12"/>
  <c r="V52" i="12" s="1"/>
  <c r="Q52" i="12"/>
  <c r="O52" i="12"/>
  <c r="N52" i="12"/>
  <c r="M52" i="12"/>
  <c r="L52" i="12"/>
  <c r="J52" i="12"/>
  <c r="I52" i="12"/>
  <c r="H52" i="12"/>
  <c r="G52" i="12"/>
  <c r="AG51" i="12"/>
  <c r="AF51" i="12"/>
  <c r="AD51" i="12"/>
  <c r="AC51" i="12"/>
  <c r="AB51" i="12"/>
  <c r="AA51" i="12"/>
  <c r="AE51" i="12" s="1"/>
  <c r="Z51" i="12"/>
  <c r="Y51" i="12"/>
  <c r="X51" i="12"/>
  <c r="W51" i="12"/>
  <c r="U51" i="12"/>
  <c r="T51" i="12"/>
  <c r="S51" i="12"/>
  <c r="R51" i="12"/>
  <c r="Q51" i="12"/>
  <c r="O51" i="12"/>
  <c r="N51" i="12"/>
  <c r="M51" i="12"/>
  <c r="L51" i="12"/>
  <c r="P51" i="12" s="1"/>
  <c r="J51" i="12"/>
  <c r="I51" i="12"/>
  <c r="H51" i="12"/>
  <c r="G51" i="12"/>
  <c r="AG50" i="12"/>
  <c r="AF50" i="12"/>
  <c r="AD50" i="12"/>
  <c r="AC50" i="12"/>
  <c r="AB50" i="12"/>
  <c r="AA50" i="12"/>
  <c r="AE50" i="12" s="1"/>
  <c r="Z50" i="12"/>
  <c r="Y50" i="12"/>
  <c r="X50" i="12"/>
  <c r="W50" i="12"/>
  <c r="U50" i="12"/>
  <c r="T50" i="12"/>
  <c r="S50" i="12"/>
  <c r="R50" i="12"/>
  <c r="V50" i="12" s="1"/>
  <c r="Q50" i="12"/>
  <c r="O50" i="12"/>
  <c r="N50" i="12"/>
  <c r="M50" i="12"/>
  <c r="L50" i="12"/>
  <c r="P50" i="12" s="1"/>
  <c r="J50" i="12"/>
  <c r="I50" i="12"/>
  <c r="H50" i="12"/>
  <c r="G50" i="12"/>
  <c r="K50" i="12" s="1"/>
  <c r="AG49" i="12"/>
  <c r="AF49" i="12"/>
  <c r="AD49" i="12"/>
  <c r="AC49" i="12"/>
  <c r="AB49" i="12"/>
  <c r="AA49" i="12"/>
  <c r="Z49" i="12"/>
  <c r="Y49" i="12"/>
  <c r="X49" i="12"/>
  <c r="W49" i="12"/>
  <c r="U49" i="12"/>
  <c r="T49" i="12"/>
  <c r="S49" i="12"/>
  <c r="R49" i="12"/>
  <c r="V49" i="12" s="1"/>
  <c r="Q49" i="12"/>
  <c r="O49" i="12"/>
  <c r="N49" i="12"/>
  <c r="M49" i="12"/>
  <c r="L49" i="12"/>
  <c r="P49" i="12" s="1"/>
  <c r="J49" i="12"/>
  <c r="I49" i="12"/>
  <c r="H49" i="12"/>
  <c r="G49" i="12"/>
  <c r="K49" i="12" s="1"/>
  <c r="AG48" i="12"/>
  <c r="AF48" i="12"/>
  <c r="AD48" i="12"/>
  <c r="AC48" i="12"/>
  <c r="AB48" i="12"/>
  <c r="AA48" i="12"/>
  <c r="Z48" i="12"/>
  <c r="Y48" i="12"/>
  <c r="X48" i="12"/>
  <c r="W48" i="12"/>
  <c r="U48" i="12"/>
  <c r="T48" i="12"/>
  <c r="S48" i="12"/>
  <c r="R48" i="12"/>
  <c r="V48" i="12" s="1"/>
  <c r="Q48" i="12"/>
  <c r="O48" i="12"/>
  <c r="N48" i="12"/>
  <c r="M48" i="12"/>
  <c r="L48" i="12"/>
  <c r="J48" i="12"/>
  <c r="I48" i="12"/>
  <c r="H48" i="12"/>
  <c r="G48" i="12"/>
  <c r="AG47" i="12"/>
  <c r="AF47" i="12"/>
  <c r="AD47" i="12"/>
  <c r="AC47" i="12"/>
  <c r="AB47" i="12"/>
  <c r="AA47" i="12"/>
  <c r="AE47" i="12" s="1"/>
  <c r="Z47" i="12"/>
  <c r="Y47" i="12"/>
  <c r="X47" i="12"/>
  <c r="W47" i="12"/>
  <c r="U47" i="12"/>
  <c r="T47" i="12"/>
  <c r="S47" i="12"/>
  <c r="R47" i="12"/>
  <c r="Q47" i="12"/>
  <c r="O47" i="12"/>
  <c r="N47" i="12"/>
  <c r="M47" i="12"/>
  <c r="L47" i="12"/>
  <c r="P47" i="12" s="1"/>
  <c r="J47" i="12"/>
  <c r="I47" i="12"/>
  <c r="H47" i="12"/>
  <c r="G47" i="12"/>
  <c r="AG46" i="12"/>
  <c r="AF46" i="12"/>
  <c r="AD46" i="12"/>
  <c r="AC46" i="12"/>
  <c r="AB46" i="12"/>
  <c r="AA46" i="12"/>
  <c r="AE46" i="12" s="1"/>
  <c r="Z46" i="12"/>
  <c r="Y46" i="12"/>
  <c r="X46" i="12"/>
  <c r="W46" i="12"/>
  <c r="U46" i="12"/>
  <c r="T46" i="12"/>
  <c r="S46" i="12"/>
  <c r="R46" i="12"/>
  <c r="V46" i="12" s="1"/>
  <c r="Q46" i="12"/>
  <c r="O46" i="12"/>
  <c r="N46" i="12"/>
  <c r="M46" i="12"/>
  <c r="L46" i="12"/>
  <c r="P46" i="12" s="1"/>
  <c r="J46" i="12"/>
  <c r="I46" i="12"/>
  <c r="H46" i="12"/>
  <c r="G46" i="12"/>
  <c r="K46" i="12" s="1"/>
  <c r="AG45" i="12"/>
  <c r="AF45" i="12"/>
  <c r="AD45" i="12"/>
  <c r="AC45" i="12"/>
  <c r="AB45" i="12"/>
  <c r="AA45" i="12"/>
  <c r="Z45" i="12"/>
  <c r="Y45" i="12"/>
  <c r="X45" i="12"/>
  <c r="W45" i="12"/>
  <c r="U45" i="12"/>
  <c r="T45" i="12"/>
  <c r="S45" i="12"/>
  <c r="R45" i="12"/>
  <c r="V45" i="12" s="1"/>
  <c r="Q45" i="12"/>
  <c r="O45" i="12"/>
  <c r="N45" i="12"/>
  <c r="M45" i="12"/>
  <c r="L45" i="12"/>
  <c r="P45" i="12" s="1"/>
  <c r="J45" i="12"/>
  <c r="I45" i="12"/>
  <c r="H45" i="12"/>
  <c r="G45" i="12"/>
  <c r="K45" i="12" s="1"/>
  <c r="AG44" i="12"/>
  <c r="AF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O44" i="12"/>
  <c r="N44" i="12"/>
  <c r="M44" i="12"/>
  <c r="L44" i="12"/>
  <c r="J44" i="12"/>
  <c r="I44" i="12"/>
  <c r="H44" i="12"/>
  <c r="G44" i="12"/>
  <c r="AG43" i="12"/>
  <c r="AF43" i="12"/>
  <c r="AD43" i="12"/>
  <c r="AC43" i="12"/>
  <c r="AB43" i="12"/>
  <c r="AA43" i="12"/>
  <c r="AE43" i="12" s="1"/>
  <c r="Z43" i="12"/>
  <c r="Y43" i="12"/>
  <c r="X43" i="12"/>
  <c r="W43" i="12"/>
  <c r="U43" i="12"/>
  <c r="T43" i="12"/>
  <c r="S43" i="12"/>
  <c r="R43" i="12"/>
  <c r="Q43" i="12"/>
  <c r="O43" i="12"/>
  <c r="N43" i="12"/>
  <c r="M43" i="12"/>
  <c r="L43" i="12"/>
  <c r="P43" i="12" s="1"/>
  <c r="J43" i="12"/>
  <c r="I43" i="12"/>
  <c r="H43" i="12"/>
  <c r="G43" i="12"/>
  <c r="AG42" i="12"/>
  <c r="AF42" i="12"/>
  <c r="AD42" i="12"/>
  <c r="AC42" i="12"/>
  <c r="AB42" i="12"/>
  <c r="AA42" i="12"/>
  <c r="AE42" i="12" s="1"/>
  <c r="Z42" i="12"/>
  <c r="Y42" i="12"/>
  <c r="X42" i="12"/>
  <c r="W42" i="12"/>
  <c r="U42" i="12"/>
  <c r="T42" i="12"/>
  <c r="S42" i="12"/>
  <c r="R42" i="12"/>
  <c r="V42" i="12" s="1"/>
  <c r="Q42" i="12"/>
  <c r="O42" i="12"/>
  <c r="N42" i="12"/>
  <c r="M42" i="12"/>
  <c r="L42" i="12"/>
  <c r="P42" i="12" s="1"/>
  <c r="J42" i="12"/>
  <c r="I42" i="12"/>
  <c r="H42" i="12"/>
  <c r="G42" i="12"/>
  <c r="K42" i="12" s="1"/>
  <c r="AG41" i="12"/>
  <c r="AF41" i="12"/>
  <c r="AD41" i="12"/>
  <c r="AC41" i="12"/>
  <c r="AB41" i="12"/>
  <c r="AA41" i="12"/>
  <c r="Z41" i="12"/>
  <c r="Y41" i="12"/>
  <c r="X41" i="12"/>
  <c r="W41" i="12"/>
  <c r="U41" i="12"/>
  <c r="T41" i="12"/>
  <c r="S41" i="12"/>
  <c r="R41" i="12"/>
  <c r="V41" i="12" s="1"/>
  <c r="Q41" i="12"/>
  <c r="O41" i="12"/>
  <c r="N41" i="12"/>
  <c r="M41" i="12"/>
  <c r="L41" i="12"/>
  <c r="P41" i="12" s="1"/>
  <c r="J41" i="12"/>
  <c r="I41" i="12"/>
  <c r="H41" i="12"/>
  <c r="G41" i="12"/>
  <c r="K41" i="12" s="1"/>
  <c r="AG40" i="12"/>
  <c r="AF40" i="12"/>
  <c r="AD40" i="12"/>
  <c r="AC40" i="12"/>
  <c r="AB40" i="12"/>
  <c r="AA40" i="12"/>
  <c r="Z40" i="12"/>
  <c r="Y40" i="12"/>
  <c r="X40" i="12"/>
  <c r="W40" i="12"/>
  <c r="U40" i="12"/>
  <c r="T40" i="12"/>
  <c r="S40" i="12"/>
  <c r="R40" i="12"/>
  <c r="V40" i="12" s="1"/>
  <c r="Q40" i="12"/>
  <c r="O40" i="12"/>
  <c r="N40" i="12"/>
  <c r="M40" i="12"/>
  <c r="L40" i="12"/>
  <c r="J40" i="12"/>
  <c r="I40" i="12"/>
  <c r="H40" i="12"/>
  <c r="G40" i="12"/>
  <c r="AG39" i="12"/>
  <c r="AF39" i="12"/>
  <c r="AD39" i="12"/>
  <c r="AC39" i="12"/>
  <c r="AB39" i="12"/>
  <c r="AA39" i="12"/>
  <c r="AE39" i="12" s="1"/>
  <c r="Z39" i="12"/>
  <c r="Y39" i="12"/>
  <c r="X39" i="12"/>
  <c r="W39" i="12"/>
  <c r="U39" i="12"/>
  <c r="T39" i="12"/>
  <c r="S39" i="12"/>
  <c r="R39" i="12"/>
  <c r="Q39" i="12"/>
  <c r="O39" i="12"/>
  <c r="N39" i="12"/>
  <c r="M39" i="12"/>
  <c r="L39" i="12"/>
  <c r="P39" i="12" s="1"/>
  <c r="J39" i="12"/>
  <c r="I39" i="12"/>
  <c r="H39" i="12"/>
  <c r="G39" i="12"/>
  <c r="AG38" i="12"/>
  <c r="AF38" i="12"/>
  <c r="AD38" i="12"/>
  <c r="AC38" i="12"/>
  <c r="AB38" i="12"/>
  <c r="AA38" i="12"/>
  <c r="AE38" i="12" s="1"/>
  <c r="Z38" i="12"/>
  <c r="Y38" i="12"/>
  <c r="X38" i="12"/>
  <c r="W38" i="12"/>
  <c r="U38" i="12"/>
  <c r="T38" i="12"/>
  <c r="S38" i="12"/>
  <c r="R38" i="12"/>
  <c r="V38" i="12" s="1"/>
  <c r="Q38" i="12"/>
  <c r="O38" i="12"/>
  <c r="N38" i="12"/>
  <c r="M38" i="12"/>
  <c r="L38" i="12"/>
  <c r="P38" i="12" s="1"/>
  <c r="J38" i="12"/>
  <c r="I38" i="12"/>
  <c r="H38" i="12"/>
  <c r="G38" i="12"/>
  <c r="K38" i="12" s="1"/>
  <c r="AG37" i="12"/>
  <c r="AF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O37" i="12"/>
  <c r="N37" i="12"/>
  <c r="M37" i="12"/>
  <c r="L37" i="12"/>
  <c r="P37" i="12" s="1"/>
  <c r="J37" i="12"/>
  <c r="I37" i="12"/>
  <c r="H37" i="12"/>
  <c r="G37" i="12"/>
  <c r="K37" i="12" s="1"/>
  <c r="AG36" i="12"/>
  <c r="AF36" i="12"/>
  <c r="AD36" i="12"/>
  <c r="AC36" i="12"/>
  <c r="AB36" i="12"/>
  <c r="AA36" i="12"/>
  <c r="Z36" i="12"/>
  <c r="Y36" i="12"/>
  <c r="X36" i="12"/>
  <c r="W36" i="12"/>
  <c r="U36" i="12"/>
  <c r="T36" i="12"/>
  <c r="S36" i="12"/>
  <c r="R36" i="12"/>
  <c r="V36" i="12" s="1"/>
  <c r="Q36" i="12"/>
  <c r="O36" i="12"/>
  <c r="N36" i="12"/>
  <c r="M36" i="12"/>
  <c r="L36" i="12"/>
  <c r="J36" i="12"/>
  <c r="I36" i="12"/>
  <c r="H36" i="12"/>
  <c r="G36" i="12"/>
  <c r="AG35" i="12"/>
  <c r="AF35" i="12"/>
  <c r="AD35" i="12"/>
  <c r="AC35" i="12"/>
  <c r="AB35" i="12"/>
  <c r="AA35" i="12"/>
  <c r="AE35" i="12" s="1"/>
  <c r="Z35" i="12"/>
  <c r="Y35" i="12"/>
  <c r="X35" i="12"/>
  <c r="W35" i="12"/>
  <c r="U35" i="12"/>
  <c r="T35" i="12"/>
  <c r="S35" i="12"/>
  <c r="R35" i="12"/>
  <c r="Q35" i="12"/>
  <c r="O35" i="12"/>
  <c r="N35" i="12"/>
  <c r="M35" i="12"/>
  <c r="L35" i="12"/>
  <c r="P35" i="12" s="1"/>
  <c r="J35" i="12"/>
  <c r="I35" i="12"/>
  <c r="H35" i="12"/>
  <c r="G35" i="12"/>
  <c r="AG34" i="12"/>
  <c r="AF34" i="12"/>
  <c r="AE34" i="12"/>
  <c r="AD34" i="12"/>
  <c r="AC34" i="12"/>
  <c r="AB34" i="12"/>
  <c r="AA34" i="12"/>
  <c r="Z34" i="12"/>
  <c r="Y34" i="12"/>
  <c r="X34" i="12"/>
  <c r="W34" i="12"/>
  <c r="U34" i="12"/>
  <c r="T34" i="12"/>
  <c r="S34" i="12"/>
  <c r="R34" i="12"/>
  <c r="V34" i="12" s="1"/>
  <c r="Q34" i="12"/>
  <c r="O34" i="12"/>
  <c r="N34" i="12"/>
  <c r="M34" i="12"/>
  <c r="L34" i="12"/>
  <c r="P34" i="12" s="1"/>
  <c r="J34" i="12"/>
  <c r="I34" i="12"/>
  <c r="H34" i="12"/>
  <c r="G34" i="12"/>
  <c r="K34" i="12" s="1"/>
  <c r="AG33" i="12"/>
  <c r="AF33" i="12"/>
  <c r="AD33" i="12"/>
  <c r="AC33" i="12"/>
  <c r="AB33" i="12"/>
  <c r="AA33" i="12"/>
  <c r="Z33" i="12"/>
  <c r="Y33" i="12"/>
  <c r="X33" i="12"/>
  <c r="W33" i="12"/>
  <c r="U33" i="12"/>
  <c r="T33" i="12"/>
  <c r="S33" i="12"/>
  <c r="R33" i="12"/>
  <c r="V33" i="12" s="1"/>
  <c r="Q33" i="12"/>
  <c r="O33" i="12"/>
  <c r="N33" i="12"/>
  <c r="M33" i="12"/>
  <c r="L33" i="12"/>
  <c r="P33" i="12" s="1"/>
  <c r="J33" i="12"/>
  <c r="I33" i="12"/>
  <c r="H33" i="12"/>
  <c r="G33" i="12"/>
  <c r="K33" i="12" s="1"/>
  <c r="AG32" i="12"/>
  <c r="AF32" i="12"/>
  <c r="AD32" i="12"/>
  <c r="AC32" i="12"/>
  <c r="AB32" i="12"/>
  <c r="AA32" i="12"/>
  <c r="Z32" i="12"/>
  <c r="Y32" i="12"/>
  <c r="X32" i="12"/>
  <c r="W32" i="12"/>
  <c r="U32" i="12"/>
  <c r="T32" i="12"/>
  <c r="S32" i="12"/>
  <c r="R32" i="12"/>
  <c r="V32" i="12" s="1"/>
  <c r="Q32" i="12"/>
  <c r="O32" i="12"/>
  <c r="N32" i="12"/>
  <c r="M32" i="12"/>
  <c r="L32" i="12"/>
  <c r="J32" i="12"/>
  <c r="I32" i="12"/>
  <c r="H32" i="12"/>
  <c r="G32" i="12"/>
  <c r="AG31" i="12"/>
  <c r="AF31" i="12"/>
  <c r="AD31" i="12"/>
  <c r="AC31" i="12"/>
  <c r="AB31" i="12"/>
  <c r="AA31" i="12"/>
  <c r="AE31" i="12" s="1"/>
  <c r="Z31" i="12"/>
  <c r="Y31" i="12"/>
  <c r="X31" i="12"/>
  <c r="W31" i="12"/>
  <c r="U31" i="12"/>
  <c r="T31" i="12"/>
  <c r="S31" i="12"/>
  <c r="R31" i="12"/>
  <c r="Q31" i="12"/>
  <c r="O31" i="12"/>
  <c r="N31" i="12"/>
  <c r="M31" i="12"/>
  <c r="L31" i="12"/>
  <c r="P31" i="12" s="1"/>
  <c r="J31" i="12"/>
  <c r="I31" i="12"/>
  <c r="H31" i="12"/>
  <c r="G31" i="12"/>
  <c r="AG30" i="12"/>
  <c r="AF30" i="12"/>
  <c r="AD30" i="12"/>
  <c r="AC30" i="12"/>
  <c r="AB30" i="12"/>
  <c r="AA30" i="12"/>
  <c r="AE30" i="12" s="1"/>
  <c r="Z30" i="12"/>
  <c r="Y30" i="12"/>
  <c r="X30" i="12"/>
  <c r="W30" i="12"/>
  <c r="U30" i="12"/>
  <c r="T30" i="12"/>
  <c r="S30" i="12"/>
  <c r="R30" i="12"/>
  <c r="V30" i="12" s="1"/>
  <c r="Q30" i="12"/>
  <c r="O30" i="12"/>
  <c r="N30" i="12"/>
  <c r="M30" i="12"/>
  <c r="L30" i="12"/>
  <c r="P30" i="12" s="1"/>
  <c r="J30" i="12"/>
  <c r="I30" i="12"/>
  <c r="H30" i="12"/>
  <c r="G30" i="12"/>
  <c r="K30" i="12" s="1"/>
  <c r="AG29" i="12"/>
  <c r="AF29" i="12"/>
  <c r="AD29" i="12"/>
  <c r="AC29" i="12"/>
  <c r="AB29" i="12"/>
  <c r="AA29" i="12"/>
  <c r="Z29" i="12"/>
  <c r="Y29" i="12"/>
  <c r="X29" i="12"/>
  <c r="W29" i="12"/>
  <c r="U29" i="12"/>
  <c r="T29" i="12"/>
  <c r="S29" i="12"/>
  <c r="R29" i="12"/>
  <c r="V29" i="12" s="1"/>
  <c r="Q29" i="12"/>
  <c r="O29" i="12"/>
  <c r="N29" i="12"/>
  <c r="M29" i="12"/>
  <c r="L29" i="12"/>
  <c r="P29" i="12" s="1"/>
  <c r="J29" i="12"/>
  <c r="I29" i="12"/>
  <c r="H29" i="12"/>
  <c r="G29" i="12"/>
  <c r="K29" i="12" s="1"/>
  <c r="AG28" i="12"/>
  <c r="AF28" i="12"/>
  <c r="AD28" i="12"/>
  <c r="AC28" i="12"/>
  <c r="AB28" i="12"/>
  <c r="AA28" i="12"/>
  <c r="Z28" i="12"/>
  <c r="Y28" i="12"/>
  <c r="X28" i="12"/>
  <c r="W28" i="12"/>
  <c r="U28" i="12"/>
  <c r="T28" i="12"/>
  <c r="S28" i="12"/>
  <c r="R28" i="12"/>
  <c r="V28" i="12" s="1"/>
  <c r="Q28" i="12"/>
  <c r="O28" i="12"/>
  <c r="N28" i="12"/>
  <c r="M28" i="12"/>
  <c r="L28" i="12"/>
  <c r="J28" i="12"/>
  <c r="I28" i="12"/>
  <c r="H28" i="12"/>
  <c r="G28" i="12"/>
  <c r="AG27" i="12"/>
  <c r="AF27" i="12"/>
  <c r="AD27" i="12"/>
  <c r="AC27" i="12"/>
  <c r="AB27" i="12"/>
  <c r="AA27" i="12"/>
  <c r="AE27" i="12" s="1"/>
  <c r="Z27" i="12"/>
  <c r="Y27" i="12"/>
  <c r="X27" i="12"/>
  <c r="W27" i="12"/>
  <c r="U27" i="12"/>
  <c r="T27" i="12"/>
  <c r="S27" i="12"/>
  <c r="R27" i="12"/>
  <c r="Q27" i="12"/>
  <c r="O27" i="12"/>
  <c r="N27" i="12"/>
  <c r="M27" i="12"/>
  <c r="L27" i="12"/>
  <c r="P27" i="12" s="1"/>
  <c r="J27" i="12"/>
  <c r="I27" i="12"/>
  <c r="H27" i="12"/>
  <c r="G27" i="12"/>
  <c r="AG26" i="12"/>
  <c r="AF26" i="12"/>
  <c r="AE26" i="12"/>
  <c r="AD26" i="12"/>
  <c r="AC26" i="12"/>
  <c r="AB26" i="12"/>
  <c r="AA26" i="12"/>
  <c r="Z26" i="12"/>
  <c r="Y26" i="12"/>
  <c r="X26" i="12"/>
  <c r="W26" i="12"/>
  <c r="U26" i="12"/>
  <c r="T26" i="12"/>
  <c r="S26" i="12"/>
  <c r="R26" i="12"/>
  <c r="V26" i="12" s="1"/>
  <c r="Q26" i="12"/>
  <c r="O26" i="12"/>
  <c r="N26" i="12"/>
  <c r="M26" i="12"/>
  <c r="L26" i="12"/>
  <c r="P26" i="12" s="1"/>
  <c r="J26" i="12"/>
  <c r="I26" i="12"/>
  <c r="H26" i="12"/>
  <c r="G26" i="12"/>
  <c r="K26" i="12" s="1"/>
  <c r="AG25" i="12"/>
  <c r="AF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O25" i="12"/>
  <c r="N25" i="12"/>
  <c r="M25" i="12"/>
  <c r="L25" i="12"/>
  <c r="P25" i="12" s="1"/>
  <c r="J25" i="12"/>
  <c r="I25" i="12"/>
  <c r="H25" i="12"/>
  <c r="G25" i="12"/>
  <c r="K25" i="12" s="1"/>
  <c r="AG24" i="12"/>
  <c r="AF24" i="12"/>
  <c r="AD24" i="12"/>
  <c r="AC24" i="12"/>
  <c r="AB24" i="12"/>
  <c r="AA24" i="12"/>
  <c r="Z24" i="12"/>
  <c r="Y24" i="12"/>
  <c r="X24" i="12"/>
  <c r="W24" i="12"/>
  <c r="U24" i="12"/>
  <c r="T24" i="12"/>
  <c r="S24" i="12"/>
  <c r="R24" i="12"/>
  <c r="V24" i="12" s="1"/>
  <c r="Q24" i="12"/>
  <c r="O24" i="12"/>
  <c r="N24" i="12"/>
  <c r="M24" i="12"/>
  <c r="L24" i="12"/>
  <c r="J24" i="12"/>
  <c r="I24" i="12"/>
  <c r="H24" i="12"/>
  <c r="G24" i="12"/>
  <c r="AG23" i="12"/>
  <c r="AF23" i="12"/>
  <c r="AD23" i="12"/>
  <c r="AC23" i="12"/>
  <c r="AB23" i="12"/>
  <c r="AA23" i="12"/>
  <c r="AE23" i="12" s="1"/>
  <c r="Z23" i="12"/>
  <c r="Y23" i="12"/>
  <c r="X23" i="12"/>
  <c r="W23" i="12"/>
  <c r="U23" i="12"/>
  <c r="T23" i="12"/>
  <c r="S23" i="12"/>
  <c r="R23" i="12"/>
  <c r="Q23" i="12"/>
  <c r="O23" i="12"/>
  <c r="N23" i="12"/>
  <c r="M23" i="12"/>
  <c r="L23" i="12"/>
  <c r="P23" i="12" s="1"/>
  <c r="J23" i="12"/>
  <c r="I23" i="12"/>
  <c r="H23" i="12"/>
  <c r="G23" i="12"/>
  <c r="AG22" i="12"/>
  <c r="AF22" i="12"/>
  <c r="AD22" i="12"/>
  <c r="AC22" i="12"/>
  <c r="AB22" i="12"/>
  <c r="AA22" i="12"/>
  <c r="AE22" i="12" s="1"/>
  <c r="Z22" i="12"/>
  <c r="Y22" i="12"/>
  <c r="X22" i="12"/>
  <c r="W22" i="12"/>
  <c r="U22" i="12"/>
  <c r="T22" i="12"/>
  <c r="S22" i="12"/>
  <c r="R22" i="12"/>
  <c r="V22" i="12" s="1"/>
  <c r="Q22" i="12"/>
  <c r="O22" i="12"/>
  <c r="N22" i="12"/>
  <c r="M22" i="12"/>
  <c r="L22" i="12"/>
  <c r="P22" i="12" s="1"/>
  <c r="J22" i="12"/>
  <c r="I22" i="12"/>
  <c r="H22" i="12"/>
  <c r="G22" i="12"/>
  <c r="K22" i="12" s="1"/>
  <c r="AG21" i="12"/>
  <c r="AF21" i="12"/>
  <c r="AD21" i="12"/>
  <c r="AC21" i="12"/>
  <c r="AB21" i="12"/>
  <c r="AA21" i="12"/>
  <c r="Z21" i="12"/>
  <c r="Y21" i="12"/>
  <c r="X21" i="12"/>
  <c r="W21" i="12"/>
  <c r="U21" i="12"/>
  <c r="T21" i="12"/>
  <c r="S21" i="12"/>
  <c r="R21" i="12"/>
  <c r="V21" i="12" s="1"/>
  <c r="Q21" i="12"/>
  <c r="O21" i="12"/>
  <c r="N21" i="12"/>
  <c r="M21" i="12"/>
  <c r="L21" i="12"/>
  <c r="P21" i="12" s="1"/>
  <c r="J21" i="12"/>
  <c r="I21" i="12"/>
  <c r="H21" i="12"/>
  <c r="G21" i="12"/>
  <c r="K21" i="12" s="1"/>
  <c r="AG20" i="12"/>
  <c r="AF20" i="12"/>
  <c r="AD20" i="12"/>
  <c r="AC20" i="12"/>
  <c r="AB20" i="12"/>
  <c r="AA20" i="12"/>
  <c r="Z20" i="12"/>
  <c r="Y20" i="12"/>
  <c r="X20" i="12"/>
  <c r="W20" i="12"/>
  <c r="U20" i="12"/>
  <c r="T20" i="12"/>
  <c r="S20" i="12"/>
  <c r="R20" i="12"/>
  <c r="V20" i="12" s="1"/>
  <c r="Q20" i="12"/>
  <c r="O20" i="12"/>
  <c r="N20" i="12"/>
  <c r="M20" i="12"/>
  <c r="L20" i="12"/>
  <c r="J20" i="12"/>
  <c r="I20" i="12"/>
  <c r="H20" i="12"/>
  <c r="G20" i="12"/>
  <c r="AG19" i="12"/>
  <c r="AF19" i="12"/>
  <c r="AD19" i="12"/>
  <c r="AC19" i="12"/>
  <c r="AB19" i="12"/>
  <c r="AA19" i="12"/>
  <c r="AE19" i="12" s="1"/>
  <c r="Z19" i="12"/>
  <c r="Y19" i="12"/>
  <c r="X19" i="12"/>
  <c r="W19" i="12"/>
  <c r="U19" i="12"/>
  <c r="T19" i="12"/>
  <c r="S19" i="12"/>
  <c r="R19" i="12"/>
  <c r="Q19" i="12"/>
  <c r="O19" i="12"/>
  <c r="N19" i="12"/>
  <c r="M19" i="12"/>
  <c r="L19" i="12"/>
  <c r="P19" i="12" s="1"/>
  <c r="J19" i="12"/>
  <c r="I19" i="12"/>
  <c r="H19" i="12"/>
  <c r="G19" i="12"/>
  <c r="AG18" i="12"/>
  <c r="AF18" i="12"/>
  <c r="AD18" i="12"/>
  <c r="AC18" i="12"/>
  <c r="AB18" i="12"/>
  <c r="AA18" i="12"/>
  <c r="AE18" i="12" s="1"/>
  <c r="Z18" i="12"/>
  <c r="Y18" i="12"/>
  <c r="X18" i="12"/>
  <c r="W18" i="12"/>
  <c r="U18" i="12"/>
  <c r="T18" i="12"/>
  <c r="S18" i="12"/>
  <c r="R18" i="12"/>
  <c r="V18" i="12" s="1"/>
  <c r="Q18" i="12"/>
  <c r="O18" i="12"/>
  <c r="N18" i="12"/>
  <c r="M18" i="12"/>
  <c r="L18" i="12"/>
  <c r="P18" i="12" s="1"/>
  <c r="J18" i="12"/>
  <c r="I18" i="12"/>
  <c r="H18" i="12"/>
  <c r="G18" i="12"/>
  <c r="K18" i="12" s="1"/>
  <c r="AG17" i="12"/>
  <c r="AF17" i="12"/>
  <c r="AD17" i="12"/>
  <c r="AC17" i="12"/>
  <c r="AB17" i="12"/>
  <c r="AA17" i="12"/>
  <c r="Z17" i="12"/>
  <c r="Y17" i="12"/>
  <c r="X17" i="12"/>
  <c r="W17" i="12"/>
  <c r="U17" i="12"/>
  <c r="T17" i="12"/>
  <c r="S17" i="12"/>
  <c r="R17" i="12"/>
  <c r="V17" i="12" s="1"/>
  <c r="Q17" i="12"/>
  <c r="O17" i="12"/>
  <c r="N17" i="12"/>
  <c r="M17" i="12"/>
  <c r="L17" i="12"/>
  <c r="P17" i="12" s="1"/>
  <c r="J17" i="12"/>
  <c r="I17" i="12"/>
  <c r="H17" i="12"/>
  <c r="G17" i="12"/>
  <c r="K17" i="12" s="1"/>
  <c r="AG16" i="12"/>
  <c r="AF16" i="12"/>
  <c r="AD16" i="12"/>
  <c r="AC16" i="12"/>
  <c r="AB16" i="12"/>
  <c r="AA16" i="12"/>
  <c r="Z16" i="12"/>
  <c r="Y16" i="12"/>
  <c r="X16" i="12"/>
  <c r="W16" i="12"/>
  <c r="U16" i="12"/>
  <c r="T16" i="12"/>
  <c r="S16" i="12"/>
  <c r="R16" i="12"/>
  <c r="V16" i="12" s="1"/>
  <c r="Q16" i="12"/>
  <c r="O16" i="12"/>
  <c r="N16" i="12"/>
  <c r="M16" i="12"/>
  <c r="L16" i="12"/>
  <c r="J16" i="12"/>
  <c r="I16" i="12"/>
  <c r="H16" i="12"/>
  <c r="G16" i="12"/>
  <c r="AG15" i="12"/>
  <c r="AF15" i="12"/>
  <c r="AD15" i="12"/>
  <c r="AC15" i="12"/>
  <c r="AB15" i="12"/>
  <c r="AA15" i="12"/>
  <c r="AE15" i="12" s="1"/>
  <c r="Z15" i="12"/>
  <c r="Y15" i="12"/>
  <c r="X15" i="12"/>
  <c r="W15" i="12"/>
  <c r="U15" i="12"/>
  <c r="T15" i="12"/>
  <c r="S15" i="12"/>
  <c r="R15" i="12"/>
  <c r="Q15" i="12"/>
  <c r="O15" i="12"/>
  <c r="N15" i="12"/>
  <c r="M15" i="12"/>
  <c r="L15" i="12"/>
  <c r="P15" i="12" s="1"/>
  <c r="J15" i="12"/>
  <c r="I15" i="12"/>
  <c r="H15" i="12"/>
  <c r="G15" i="12"/>
  <c r="AG14" i="12"/>
  <c r="AF14" i="12"/>
  <c r="AD14" i="12"/>
  <c r="AC14" i="12"/>
  <c r="AB14" i="12"/>
  <c r="AA14" i="12"/>
  <c r="AE14" i="12" s="1"/>
  <c r="Z14" i="12"/>
  <c r="Y14" i="12"/>
  <c r="X14" i="12"/>
  <c r="W14" i="12"/>
  <c r="U14" i="12"/>
  <c r="T14" i="12"/>
  <c r="S14" i="12"/>
  <c r="R14" i="12"/>
  <c r="V14" i="12" s="1"/>
  <c r="Q14" i="12"/>
  <c r="O14" i="12"/>
  <c r="N14" i="12"/>
  <c r="M14" i="12"/>
  <c r="L14" i="12"/>
  <c r="P14" i="12" s="1"/>
  <c r="J14" i="12"/>
  <c r="I14" i="12"/>
  <c r="H14" i="12"/>
  <c r="G14" i="12"/>
  <c r="K14" i="12" s="1"/>
  <c r="AG13" i="12"/>
  <c r="AF13" i="12"/>
  <c r="AD13" i="12"/>
  <c r="AC13" i="12"/>
  <c r="AB13" i="12"/>
  <c r="AA13" i="12"/>
  <c r="AE13" i="12" s="1"/>
  <c r="Z13" i="12"/>
  <c r="Y13" i="12"/>
  <c r="X13" i="12"/>
  <c r="W13" i="12"/>
  <c r="U13" i="12"/>
  <c r="T13" i="12"/>
  <c r="S13" i="12"/>
  <c r="R13" i="12"/>
  <c r="V13" i="12" s="1"/>
  <c r="Q13" i="12"/>
  <c r="O13" i="12"/>
  <c r="N13" i="12"/>
  <c r="M13" i="12"/>
  <c r="L13" i="12"/>
  <c r="J13" i="12"/>
  <c r="I13" i="12"/>
  <c r="H13" i="12"/>
  <c r="G13" i="12"/>
  <c r="K13" i="12" s="1"/>
  <c r="AG12" i="12"/>
  <c r="AF12" i="12"/>
  <c r="AD12" i="12"/>
  <c r="AC12" i="12"/>
  <c r="AB12" i="12"/>
  <c r="AA12" i="12"/>
  <c r="Z12" i="12"/>
  <c r="Y12" i="12"/>
  <c r="X12" i="12"/>
  <c r="W12" i="12"/>
  <c r="U12" i="12"/>
  <c r="T12" i="12"/>
  <c r="S12" i="12"/>
  <c r="R12" i="12"/>
  <c r="V12" i="12" s="1"/>
  <c r="Q12" i="12"/>
  <c r="O12" i="12"/>
  <c r="N12" i="12"/>
  <c r="M12" i="12"/>
  <c r="L12" i="12"/>
  <c r="P12" i="12" s="1"/>
  <c r="J12" i="12"/>
  <c r="I12" i="12"/>
  <c r="H12" i="12"/>
  <c r="G12" i="12"/>
  <c r="K12" i="12" s="1"/>
  <c r="AG11" i="12"/>
  <c r="AF11" i="12"/>
  <c r="AD11" i="12"/>
  <c r="AC11" i="12"/>
  <c r="AB11" i="12"/>
  <c r="AA11" i="12"/>
  <c r="Z11" i="12"/>
  <c r="Y11" i="12"/>
  <c r="X11" i="12"/>
  <c r="W11" i="12"/>
  <c r="U11" i="12"/>
  <c r="T11" i="12"/>
  <c r="S11" i="12"/>
  <c r="R11" i="12"/>
  <c r="Q11" i="12"/>
  <c r="O11" i="12"/>
  <c r="N11" i="12"/>
  <c r="M11" i="12"/>
  <c r="L11" i="12"/>
  <c r="P11" i="12" s="1"/>
  <c r="J11" i="12"/>
  <c r="I11" i="12"/>
  <c r="H11" i="12"/>
  <c r="G11" i="12"/>
  <c r="K11" i="12" s="1"/>
  <c r="AG10" i="12"/>
  <c r="AF10" i="12"/>
  <c r="AD10" i="12"/>
  <c r="AC10" i="12"/>
  <c r="AB10" i="12"/>
  <c r="AA10" i="12"/>
  <c r="AE10" i="12" s="1"/>
  <c r="Z10" i="12"/>
  <c r="Y10" i="12"/>
  <c r="X10" i="12"/>
  <c r="W10" i="12"/>
  <c r="U10" i="12"/>
  <c r="T10" i="12"/>
  <c r="S10" i="12"/>
  <c r="R10" i="12"/>
  <c r="Q10" i="12"/>
  <c r="O10" i="12"/>
  <c r="N10" i="12"/>
  <c r="M10" i="12"/>
  <c r="L10" i="12"/>
  <c r="J10" i="12"/>
  <c r="I10" i="12"/>
  <c r="H10" i="12"/>
  <c r="G10" i="12"/>
  <c r="K10" i="12" s="1"/>
  <c r="AG9" i="12"/>
  <c r="AF9" i="12"/>
  <c r="AD9" i="12"/>
  <c r="AC9" i="12"/>
  <c r="AB9" i="12"/>
  <c r="AA9" i="12"/>
  <c r="Z9" i="12"/>
  <c r="Y9" i="12"/>
  <c r="X9" i="12"/>
  <c r="W9" i="12"/>
  <c r="U9" i="12"/>
  <c r="T9" i="12"/>
  <c r="S9" i="12"/>
  <c r="R9" i="12"/>
  <c r="V9" i="12" s="1"/>
  <c r="Q9" i="12"/>
  <c r="O9" i="12"/>
  <c r="N9" i="12"/>
  <c r="M9" i="12"/>
  <c r="L9" i="12"/>
  <c r="P9" i="12" s="1"/>
  <c r="J9" i="12"/>
  <c r="I9" i="12"/>
  <c r="H9" i="12"/>
  <c r="G9" i="12"/>
  <c r="K9" i="12" s="1"/>
  <c r="AG8" i="12"/>
  <c r="AF8" i="12"/>
  <c r="AD8" i="12"/>
  <c r="AC8" i="12"/>
  <c r="AB8" i="12"/>
  <c r="AA8" i="12"/>
  <c r="Z8" i="12"/>
  <c r="Y8" i="12"/>
  <c r="X8" i="12"/>
  <c r="W8" i="12"/>
  <c r="U8" i="12"/>
  <c r="T8" i="12"/>
  <c r="S8" i="12"/>
  <c r="R8" i="12"/>
  <c r="V8" i="12" s="1"/>
  <c r="Q8" i="12"/>
  <c r="O8" i="12"/>
  <c r="N8" i="12"/>
  <c r="M8" i="12"/>
  <c r="L8" i="12"/>
  <c r="J8" i="12"/>
  <c r="I8" i="12"/>
  <c r="H8" i="12"/>
  <c r="G8" i="12"/>
  <c r="AG7" i="12"/>
  <c r="AF7" i="12"/>
  <c r="AD7" i="12"/>
  <c r="AC7" i="12"/>
  <c r="AB7" i="12"/>
  <c r="AA7" i="12"/>
  <c r="AE7" i="12" s="1"/>
  <c r="Z7" i="12"/>
  <c r="Y7" i="12"/>
  <c r="X7" i="12"/>
  <c r="W7" i="12"/>
  <c r="U7" i="12"/>
  <c r="T7" i="12"/>
  <c r="S7" i="12"/>
  <c r="R7" i="12"/>
  <c r="Q7" i="12"/>
  <c r="O7" i="12"/>
  <c r="N7" i="12"/>
  <c r="M7" i="12"/>
  <c r="L7" i="12"/>
  <c r="P7" i="12" s="1"/>
  <c r="J7" i="12"/>
  <c r="I7" i="12"/>
  <c r="H7" i="12"/>
  <c r="G7" i="12"/>
  <c r="AH86" i="12"/>
  <c r="AH87" i="12"/>
  <c r="AH6" i="12"/>
  <c r="AG6" i="12"/>
  <c r="AF6" i="12"/>
  <c r="AD6" i="12"/>
  <c r="AB6" i="12"/>
  <c r="AA6" i="12"/>
  <c r="Z6" i="12"/>
  <c r="Y6" i="12"/>
  <c r="X6" i="12"/>
  <c r="W6" i="12"/>
  <c r="U6" i="12"/>
  <c r="T6" i="12"/>
  <c r="S6" i="12"/>
  <c r="R6" i="12"/>
  <c r="Q6" i="12"/>
  <c r="O6" i="12"/>
  <c r="P6" i="12" s="1"/>
  <c r="N6" i="12"/>
  <c r="M6" i="12"/>
  <c r="L6" i="12"/>
  <c r="J6" i="12"/>
  <c r="I6" i="12"/>
  <c r="H6" i="12"/>
  <c r="G6" i="12"/>
  <c r="AH88" i="12" l="1"/>
  <c r="AH93" i="12"/>
  <c r="AH97" i="12"/>
  <c r="AE8" i="12"/>
  <c r="P10" i="12"/>
  <c r="V15" i="12"/>
  <c r="AE16" i="12"/>
  <c r="AE21" i="12"/>
  <c r="AH21" i="12" s="1"/>
  <c r="AE25" i="12"/>
  <c r="AE32" i="12"/>
  <c r="AE36" i="12"/>
  <c r="AE37" i="12"/>
  <c r="V39" i="12"/>
  <c r="AE40" i="12"/>
  <c r="AE41" i="12"/>
  <c r="V43" i="12"/>
  <c r="AE44" i="12"/>
  <c r="AE45" i="12"/>
  <c r="V47" i="12"/>
  <c r="AE48" i="12"/>
  <c r="AE49" i="12"/>
  <c r="V51" i="12"/>
  <c r="AE52" i="12"/>
  <c r="AE53" i="12"/>
  <c r="V55" i="12"/>
  <c r="AE56" i="12"/>
  <c r="AE57" i="12"/>
  <c r="V59" i="12"/>
  <c r="AE60" i="12"/>
  <c r="AE61" i="12"/>
  <c r="AH61" i="12" s="1"/>
  <c r="V63" i="12"/>
  <c r="AE64" i="12"/>
  <c r="AE65" i="12"/>
  <c r="V67" i="12"/>
  <c r="AE68" i="12"/>
  <c r="AE69" i="12"/>
  <c r="V71" i="12"/>
  <c r="AE72" i="12"/>
  <c r="AE9" i="12"/>
  <c r="AH9" i="12" s="1"/>
  <c r="V10" i="12"/>
  <c r="P13" i="12"/>
  <c r="V7" i="12"/>
  <c r="AE17" i="12"/>
  <c r="AH17" i="12" s="1"/>
  <c r="V19" i="12"/>
  <c r="AE20" i="12"/>
  <c r="V23" i="12"/>
  <c r="AE24" i="12"/>
  <c r="V27" i="12"/>
  <c r="AE28" i="12"/>
  <c r="AE29" i="12"/>
  <c r="AH29" i="12" s="1"/>
  <c r="V31" i="12"/>
  <c r="AE33" i="12"/>
  <c r="V35" i="12"/>
  <c r="K7" i="12"/>
  <c r="K8" i="12"/>
  <c r="P8" i="12"/>
  <c r="V11" i="12"/>
  <c r="AE11" i="12"/>
  <c r="AE12" i="12"/>
  <c r="K15" i="12"/>
  <c r="P75" i="12"/>
  <c r="V75" i="12"/>
  <c r="AE76" i="12"/>
  <c r="V79" i="12"/>
  <c r="AE80" i="12"/>
  <c r="AE81" i="12"/>
  <c r="V82" i="12"/>
  <c r="AH82" i="12" s="1"/>
  <c r="V84" i="12"/>
  <c r="AE84" i="12"/>
  <c r="AE85" i="12"/>
  <c r="AH85" i="12" s="1"/>
  <c r="K16" i="12"/>
  <c r="P16" i="12"/>
  <c r="K19" i="12"/>
  <c r="AH19" i="12" s="1"/>
  <c r="K20" i="12"/>
  <c r="AH20" i="12" s="1"/>
  <c r="P20" i="12"/>
  <c r="K23" i="12"/>
  <c r="K24" i="12"/>
  <c r="P24" i="12"/>
  <c r="K27" i="12"/>
  <c r="K28" i="12"/>
  <c r="P28" i="12"/>
  <c r="K31" i="12"/>
  <c r="AH31" i="12" s="1"/>
  <c r="K32" i="12"/>
  <c r="P32" i="12"/>
  <c r="K35" i="12"/>
  <c r="AH35" i="12" s="1"/>
  <c r="K36" i="12"/>
  <c r="AH36" i="12" s="1"/>
  <c r="P36" i="12"/>
  <c r="K39" i="12"/>
  <c r="K40" i="12"/>
  <c r="P40" i="12"/>
  <c r="K43" i="12"/>
  <c r="AH43" i="12" s="1"/>
  <c r="K44" i="12"/>
  <c r="P44" i="12"/>
  <c r="K47" i="12"/>
  <c r="K48" i="12"/>
  <c r="P48" i="12"/>
  <c r="K51" i="12"/>
  <c r="K52" i="12"/>
  <c r="P52" i="12"/>
  <c r="K55" i="12"/>
  <c r="K56" i="12"/>
  <c r="P56" i="12"/>
  <c r="AH56" i="12" s="1"/>
  <c r="K59" i="12"/>
  <c r="K60" i="12"/>
  <c r="P60" i="12"/>
  <c r="K63" i="12"/>
  <c r="AH63" i="12" s="1"/>
  <c r="K64" i="12"/>
  <c r="P64" i="12"/>
  <c r="K67" i="12"/>
  <c r="K68" i="12"/>
  <c r="AH68" i="12" s="1"/>
  <c r="P68" i="12"/>
  <c r="K71" i="12"/>
  <c r="K72" i="12"/>
  <c r="P72" i="12"/>
  <c r="K75" i="12"/>
  <c r="K76" i="12"/>
  <c r="P76" i="12"/>
  <c r="K79" i="12"/>
  <c r="AH79" i="12" s="1"/>
  <c r="K80" i="12"/>
  <c r="P80" i="12"/>
  <c r="V83" i="12"/>
  <c r="AE83" i="12"/>
  <c r="AH83" i="12" s="1"/>
  <c r="AH64" i="12"/>
  <c r="AH55" i="12"/>
  <c r="AH48" i="12"/>
  <c r="AH71" i="12"/>
  <c r="AH67" i="12"/>
  <c r="AH51" i="12"/>
  <c r="AH39" i="12"/>
  <c r="AH23" i="12"/>
  <c r="AH7" i="12"/>
  <c r="AH47" i="12"/>
  <c r="AH15" i="12"/>
  <c r="AH92" i="12"/>
  <c r="AH89" i="12"/>
  <c r="AH90" i="12"/>
  <c r="AH91" i="12"/>
  <c r="AH96" i="12"/>
  <c r="AH25" i="12"/>
  <c r="AH16" i="12"/>
  <c r="AH30" i="12"/>
  <c r="AH10" i="12"/>
  <c r="AH26" i="12"/>
  <c r="AH84" i="12"/>
  <c r="AH13" i="12"/>
  <c r="AH34" i="12"/>
  <c r="AH37" i="12"/>
  <c r="AH38" i="12"/>
  <c r="AH42" i="12"/>
  <c r="AH45" i="12"/>
  <c r="AH46" i="12"/>
  <c r="AH50" i="12"/>
  <c r="AH53" i="12"/>
  <c r="AH54" i="12"/>
  <c r="AH58" i="12"/>
  <c r="AH62" i="12"/>
  <c r="AH66" i="12"/>
  <c r="AH69" i="12"/>
  <c r="AH70" i="12"/>
  <c r="AH74" i="12"/>
  <c r="AH78" i="12"/>
  <c r="AH11" i="12"/>
  <c r="AH27" i="12"/>
  <c r="AH59" i="12"/>
  <c r="AH75" i="12"/>
  <c r="AH32" i="12" l="1"/>
  <c r="AH52" i="12"/>
  <c r="AH44" i="12"/>
  <c r="AH76" i="12"/>
  <c r="AH60" i="12"/>
  <c r="AH72" i="12"/>
  <c r="AH40" i="12"/>
  <c r="AH80" i="12"/>
  <c r="AH22" i="12"/>
  <c r="AH18" i="12"/>
  <c r="AH28" i="12"/>
  <c r="AH12" i="12"/>
  <c r="AH81" i="12"/>
  <c r="AH73" i="12"/>
  <c r="AH65" i="12"/>
  <c r="AH57" i="12"/>
  <c r="AH49" i="12"/>
  <c r="AH41" i="12"/>
  <c r="AH33" i="12"/>
  <c r="AH14" i="12"/>
  <c r="AH24" i="12"/>
  <c r="AH8" i="12"/>
  <c r="F87" i="12" l="1"/>
  <c r="AG87" i="12" s="1"/>
  <c r="F86" i="12"/>
  <c r="U87" i="12" l="1"/>
  <c r="I87" i="12"/>
  <c r="Y87" i="12"/>
  <c r="M87" i="12"/>
  <c r="AC87" i="12"/>
  <c r="Q87" i="12"/>
  <c r="U86" i="12"/>
  <c r="I86" i="12"/>
  <c r="AF86" i="12"/>
  <c r="AB86" i="12"/>
  <c r="X86" i="12"/>
  <c r="T86" i="12"/>
  <c r="L86" i="12"/>
  <c r="H86" i="12"/>
  <c r="AA86" i="12"/>
  <c r="AE86" i="12" s="1"/>
  <c r="W86" i="12"/>
  <c r="S86" i="12"/>
  <c r="O86" i="12"/>
  <c r="G86" i="12"/>
  <c r="K86" i="12" s="1"/>
  <c r="AD86" i="12"/>
  <c r="Z86" i="12"/>
  <c r="R86" i="12"/>
  <c r="N86" i="12"/>
  <c r="J86" i="12"/>
  <c r="AG86" i="12"/>
  <c r="AC86" i="12"/>
  <c r="Y86" i="12"/>
  <c r="Q86" i="12"/>
  <c r="M86" i="12"/>
  <c r="J87" i="12"/>
  <c r="N87" i="12"/>
  <c r="R87" i="12"/>
  <c r="Z87" i="12"/>
  <c r="AD87" i="12"/>
  <c r="G87" i="12"/>
  <c r="K87" i="12" s="1"/>
  <c r="O87" i="12"/>
  <c r="S87" i="12"/>
  <c r="W87" i="12"/>
  <c r="AA87" i="12"/>
  <c r="AE87" i="12" s="1"/>
  <c r="H87" i="12"/>
  <c r="L87" i="12"/>
  <c r="T87" i="12"/>
  <c r="X87" i="12"/>
  <c r="AB87" i="12"/>
  <c r="AF87" i="12"/>
  <c r="V86" i="12" l="1"/>
  <c r="P87" i="12"/>
  <c r="P86" i="12"/>
  <c r="V87" i="12"/>
  <c r="F94" i="12" l="1"/>
  <c r="F93" i="12"/>
  <c r="F92" i="12"/>
  <c r="F91" i="12"/>
  <c r="F90" i="12"/>
  <c r="F89" i="12"/>
  <c r="F88" i="12"/>
  <c r="F85" i="12"/>
  <c r="F84" i="12"/>
  <c r="F83" i="12"/>
  <c r="F82" i="12"/>
  <c r="F81" i="12"/>
  <c r="F80" i="12"/>
  <c r="F79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E99" i="12"/>
  <c r="D99" i="12"/>
  <c r="D55" i="12"/>
  <c r="D52" i="12"/>
  <c r="D49" i="12"/>
  <c r="D48" i="12"/>
  <c r="D47" i="12"/>
  <c r="D46" i="12"/>
  <c r="D44" i="12"/>
  <c r="D75" i="12"/>
  <c r="D73" i="12"/>
  <c r="D72" i="12"/>
  <c r="D70" i="12"/>
  <c r="D68" i="12"/>
  <c r="D67" i="12"/>
  <c r="D65" i="12"/>
  <c r="D63" i="12"/>
  <c r="D62" i="12"/>
  <c r="D61" i="12"/>
  <c r="D60" i="12"/>
  <c r="D59" i="12"/>
  <c r="D57" i="12"/>
  <c r="D54" i="12"/>
  <c r="D53" i="12"/>
  <c r="D8" i="12"/>
  <c r="F99" i="12" l="1"/>
  <c r="AH77" i="12" l="1"/>
  <c r="AJ14" i="12" l="1"/>
  <c r="AJ23" i="12"/>
  <c r="AJ31" i="12"/>
  <c r="AJ35" i="12"/>
  <c r="AJ50" i="12"/>
  <c r="AJ59" i="12"/>
  <c r="AJ69" i="12"/>
  <c r="AJ73" i="12"/>
  <c r="AJ15" i="12"/>
  <c r="AJ24" i="12"/>
  <c r="AJ32" i="12"/>
  <c r="AJ36" i="12"/>
  <c r="AJ51" i="12"/>
  <c r="AJ55" i="12"/>
  <c r="AJ60" i="12"/>
  <c r="AJ66" i="12"/>
  <c r="AJ70" i="12"/>
  <c r="AJ74" i="12"/>
  <c r="AJ78" i="12"/>
  <c r="AJ11" i="12"/>
  <c r="AJ20" i="12"/>
  <c r="AJ25" i="12"/>
  <c r="AJ29" i="12"/>
  <c r="AJ33" i="12"/>
  <c r="AJ37" i="12"/>
  <c r="AJ45" i="12"/>
  <c r="AJ52" i="12"/>
  <c r="AJ56" i="12"/>
  <c r="AJ62" i="12"/>
  <c r="AJ67" i="12"/>
  <c r="AJ71" i="12"/>
  <c r="AJ75" i="12"/>
  <c r="AJ7" i="12"/>
  <c r="AJ13" i="12"/>
  <c r="AJ17" i="12"/>
  <c r="AJ22" i="12"/>
  <c r="AJ26" i="12"/>
  <c r="AJ30" i="12"/>
  <c r="AJ34" i="12"/>
  <c r="AJ39" i="12"/>
  <c r="AJ49" i="12"/>
  <c r="AJ53" i="12"/>
  <c r="AJ57" i="12"/>
  <c r="AJ63" i="12"/>
  <c r="AJ68" i="12"/>
  <c r="AJ72" i="12"/>
  <c r="AJ76" i="12"/>
  <c r="AJ80" i="12"/>
  <c r="AJ9" i="12"/>
  <c r="AJ18" i="12"/>
  <c r="AJ27" i="12"/>
  <c r="AJ40" i="12"/>
  <c r="AJ54" i="12"/>
  <c r="AJ65" i="12"/>
  <c r="AJ77" i="12"/>
  <c r="AJ10" i="12"/>
  <c r="AJ19" i="12"/>
  <c r="AJ28" i="12"/>
  <c r="AJ41" i="12"/>
  <c r="AJ16" i="12"/>
  <c r="AJ79" i="12"/>
  <c r="D161" i="12"/>
  <c r="AJ42" i="12" l="1"/>
  <c r="AJ48" i="12"/>
  <c r="AJ58" i="12"/>
  <c r="AJ43" i="12"/>
  <c r="AJ61" i="12"/>
  <c r="AJ46" i="12"/>
  <c r="AJ64" i="12"/>
  <c r="AJ6" i="12"/>
  <c r="AC6" i="12"/>
  <c r="AJ8" i="12"/>
  <c r="AJ47" i="12"/>
  <c r="AJ12" i="12"/>
  <c r="AI23" i="12"/>
  <c r="AK23" i="12" s="1"/>
  <c r="AJ21" i="12"/>
  <c r="AJ38" i="12"/>
  <c r="AJ44" i="12"/>
  <c r="AI27" i="12" l="1"/>
  <c r="AK27" i="12" s="1"/>
  <c r="AI34" i="12"/>
  <c r="AK34" i="12" s="1"/>
  <c r="AI39" i="12"/>
  <c r="AK39" i="12" s="1"/>
  <c r="AI65" i="12"/>
  <c r="AK65" i="12" s="1"/>
  <c r="AI11" i="12"/>
  <c r="AK11" i="12" s="1"/>
  <c r="AI14" i="12"/>
  <c r="AK14" i="12" s="1"/>
  <c r="AI70" i="12"/>
  <c r="AK70" i="12" s="1"/>
  <c r="AI25" i="12"/>
  <c r="AK25" i="12" s="1"/>
  <c r="AI67" i="12"/>
  <c r="AK67" i="12" s="1"/>
  <c r="AI56" i="12"/>
  <c r="AK56" i="12" s="1"/>
  <c r="AI35" i="12"/>
  <c r="AK35" i="12" s="1"/>
  <c r="AI53" i="12"/>
  <c r="AK53" i="12" s="1"/>
  <c r="AI63" i="12"/>
  <c r="AK63" i="12" s="1"/>
  <c r="AI28" i="12"/>
  <c r="AK28" i="12" s="1"/>
  <c r="AI57" i="12"/>
  <c r="AK57" i="12" s="1"/>
  <c r="AI33" i="12"/>
  <c r="AK33" i="12" s="1"/>
  <c r="AI20" i="12"/>
  <c r="AK20" i="12" s="1"/>
  <c r="AI49" i="12"/>
  <c r="AK49" i="12" s="1"/>
  <c r="AI19" i="12"/>
  <c r="AK19" i="12" s="1"/>
  <c r="AI72" i="12"/>
  <c r="AK72" i="12" s="1"/>
  <c r="AI51" i="12"/>
  <c r="AK51" i="12" s="1"/>
  <c r="AI29" i="12"/>
  <c r="AK29" i="12" s="1"/>
  <c r="AI73" i="12"/>
  <c r="AK73" i="12" s="1"/>
  <c r="AI55" i="12"/>
  <c r="AK55" i="12" s="1"/>
  <c r="J99" i="12"/>
  <c r="AI77" i="12"/>
  <c r="AK77" i="12" s="1"/>
  <c r="AI24" i="12"/>
  <c r="AK24" i="12" s="1"/>
  <c r="AI78" i="12"/>
  <c r="AK78" i="12" s="1"/>
  <c r="AI31" i="12"/>
  <c r="AK31" i="12" s="1"/>
  <c r="AI80" i="12"/>
  <c r="AK80" i="12" s="1"/>
  <c r="AI37" i="12"/>
  <c r="AK37" i="12" s="1"/>
  <c r="T99" i="12"/>
  <c r="AI7" i="12"/>
  <c r="AK7" i="12" s="1"/>
  <c r="AI13" i="12"/>
  <c r="AK13" i="12" s="1"/>
  <c r="S99" i="12"/>
  <c r="H99" i="12"/>
  <c r="AI36" i="12"/>
  <c r="AK36" i="12" s="1"/>
  <c r="AI54" i="12"/>
  <c r="AK54" i="12" s="1"/>
  <c r="AI50" i="12"/>
  <c r="AK50" i="12" s="1"/>
  <c r="AI62" i="12"/>
  <c r="AK62" i="12" s="1"/>
  <c r="AI76" i="12"/>
  <c r="AK76" i="12" s="1"/>
  <c r="AI60" i="12"/>
  <c r="AK60" i="12" s="1"/>
  <c r="AI71" i="12"/>
  <c r="AK71" i="12" s="1"/>
  <c r="AC99" i="12"/>
  <c r="Q99" i="12"/>
  <c r="AB99" i="12"/>
  <c r="O99" i="12"/>
  <c r="M99" i="12"/>
  <c r="AJ99" i="12"/>
  <c r="AI17" i="12"/>
  <c r="AK17" i="12" s="1"/>
  <c r="AI45" i="12"/>
  <c r="AK45" i="12" s="1"/>
  <c r="AI68" i="12"/>
  <c r="AK68" i="12" s="1"/>
  <c r="AI40" i="12"/>
  <c r="AK40" i="12" s="1"/>
  <c r="AI75" i="12"/>
  <c r="AK75" i="12" s="1"/>
  <c r="AI26" i="12"/>
  <c r="AK26" i="12" s="1"/>
  <c r="I99" i="12"/>
  <c r="AA99" i="12"/>
  <c r="AD99" i="12"/>
  <c r="AG99" i="12"/>
  <c r="R99" i="12"/>
  <c r="Y99" i="12"/>
  <c r="AI15" i="12"/>
  <c r="AK15" i="12" s="1"/>
  <c r="AI32" i="12"/>
  <c r="AK32" i="12" s="1"/>
  <c r="AI18" i="12"/>
  <c r="AK18" i="12" s="1"/>
  <c r="AI41" i="12"/>
  <c r="AK41" i="12" s="1"/>
  <c r="AI74" i="12"/>
  <c r="AK74" i="12" s="1"/>
  <c r="AI10" i="12"/>
  <c r="AK10" i="12" s="1"/>
  <c r="N99" i="12"/>
  <c r="AF99" i="12"/>
  <c r="AI69" i="12"/>
  <c r="AK69" i="12" s="1"/>
  <c r="AI52" i="12"/>
  <c r="AK52" i="12" s="1"/>
  <c r="AI22" i="12"/>
  <c r="AK22" i="12" s="1"/>
  <c r="AI66" i="12"/>
  <c r="AK66" i="12" s="1"/>
  <c r="AI30" i="12"/>
  <c r="AK30" i="12" s="1"/>
  <c r="AI9" i="12"/>
  <c r="AK9" i="12" s="1"/>
  <c r="AI79" i="12"/>
  <c r="AK79" i="12" s="1"/>
  <c r="U99" i="12"/>
  <c r="L99" i="12"/>
  <c r="G99" i="12"/>
  <c r="X99" i="12"/>
  <c r="W99" i="12"/>
  <c r="Z99" i="12"/>
  <c r="AI59" i="12"/>
  <c r="AK59" i="12" s="1"/>
  <c r="AI16" i="12"/>
  <c r="AK16" i="12" s="1"/>
  <c r="AI44" i="12" l="1"/>
  <c r="AK44" i="12" s="1"/>
  <c r="AI61" i="12"/>
  <c r="AK61" i="12" s="1"/>
  <c r="AI58" i="12"/>
  <c r="AK58" i="12" s="1"/>
  <c r="AI48" i="12"/>
  <c r="AK48" i="12" s="1"/>
  <c r="AI47" i="12"/>
  <c r="AK47" i="12" s="1"/>
  <c r="AI38" i="12"/>
  <c r="AK38" i="12" s="1"/>
  <c r="AI21" i="12"/>
  <c r="AK21" i="12" s="1"/>
  <c r="AI43" i="12"/>
  <c r="AK43" i="12" s="1"/>
  <c r="AI42" i="12"/>
  <c r="AK42" i="12" s="1"/>
  <c r="AI46" i="12"/>
  <c r="AK46" i="12" s="1"/>
  <c r="AI8" i="12"/>
  <c r="AK8" i="12" s="1"/>
  <c r="AI64" i="12"/>
  <c r="AK64" i="12" s="1"/>
  <c r="AI12" i="12"/>
  <c r="AK12" i="12" s="1"/>
  <c r="V6" i="12"/>
  <c r="V99" i="12" s="1"/>
  <c r="K6" i="12"/>
  <c r="AE6" i="12"/>
  <c r="AE99" i="12" s="1"/>
  <c r="P99" i="12"/>
  <c r="K99" i="12" l="1"/>
  <c r="AI6" i="12" l="1"/>
  <c r="AI99" i="12" s="1"/>
  <c r="AH99" i="12"/>
  <c r="AK6" i="12" l="1"/>
  <c r="AK99" i="12" s="1"/>
</calcChain>
</file>

<file path=xl/sharedStrings.xml><?xml version="1.0" encoding="utf-8"?>
<sst xmlns="http://schemas.openxmlformats.org/spreadsheetml/2006/main" count="233" uniqueCount="125">
  <si>
    <t>ลำดับ</t>
  </si>
  <si>
    <t>ประเภทค่าใช้จ่าย</t>
  </si>
  <si>
    <t>งปม.</t>
  </si>
  <si>
    <t>รายได้</t>
  </si>
  <si>
    <t>รวม</t>
  </si>
  <si>
    <t>เงินเดือน</t>
  </si>
  <si>
    <t>เงินประจำตำแหน่ง</t>
  </si>
  <si>
    <t>ค่าล่วงเวลา</t>
  </si>
  <si>
    <t>ค่าจ้างที่ปรึกษา</t>
  </si>
  <si>
    <t>ค่าเบี้ยเลี้ยง</t>
  </si>
  <si>
    <t>ค่าที่พัก</t>
  </si>
  <si>
    <t>ค่าวัสดุ</t>
  </si>
  <si>
    <t>ค่าเบี้ยประกันภัย</t>
  </si>
  <si>
    <t>ค่าเชื้อเพลิง</t>
  </si>
  <si>
    <t>ครุภัณฑ์ต่ำกว่าเกณฑ์</t>
  </si>
  <si>
    <t>รวมค่าใช้จ่าย</t>
  </si>
  <si>
    <t>คชจ.ทางอ้อม (สนับสนุน)</t>
  </si>
  <si>
    <t>พื้นที่</t>
  </si>
  <si>
    <t>ค่าเช่าบ้าน</t>
  </si>
  <si>
    <t>รวมค่าใช้จ่ายส่วนกลางทุกหน่วยงาน</t>
  </si>
  <si>
    <t>เกณฑ์การปันส่วน</t>
  </si>
  <si>
    <t>"</t>
  </si>
  <si>
    <t>คณะ</t>
  </si>
  <si>
    <t>ศิลปศาสตร์</t>
  </si>
  <si>
    <t>วิทยาลัยเพาะช่าง</t>
  </si>
  <si>
    <t>อุตสาหกรรมการโรงแรม</t>
  </si>
  <si>
    <t>อุตสาหกรรมและเทคโน</t>
  </si>
  <si>
    <t>บริหารธุรกิจ</t>
  </si>
  <si>
    <t>วิศวกรรมศาสตร์</t>
  </si>
  <si>
    <t>สถาปัตยกรรมศาสตร์</t>
  </si>
  <si>
    <t>วิทยาลัยพลังงาน</t>
  </si>
  <si>
    <t>วิทยาลัยนวัตกรรม</t>
  </si>
  <si>
    <t xml:space="preserve">ปันส่วนเข้าสู่คณะต่าง ๆ </t>
  </si>
  <si>
    <t>ศาลายา</t>
  </si>
  <si>
    <t>จักรวรรดิ</t>
  </si>
  <si>
    <t>เพาะช่าง</t>
  </si>
  <si>
    <t>วังไกล</t>
  </si>
  <si>
    <t>จำนวนบุคลากร +นศ. ทุกคณะ</t>
  </si>
  <si>
    <t>หมายเหตุ เกณฑ์การปันส่วน</t>
  </si>
  <si>
    <t>จำนวนบุคลากร +นศ. ทุกคณะ     =</t>
  </si>
  <si>
    <t>พื้นที่                                         =</t>
  </si>
  <si>
    <t>จำนวนเงินรวม *จำนวนพื้นที่ของแต่ละคณะ หารด้วย จำนวนพื้นที่รวมทั้งมหาวิทยาลัย</t>
  </si>
  <si>
    <t>จำนวนเงินรวม * (จำนวนอาจารย์คณะ + เจ้าหน้าที่คณะ + นักศึกษาคณะ หารด้วย จำนวนบุคลากรและนักศึกษาทั้งมหาวิทยาลัย)</t>
  </si>
  <si>
    <t>คณะวิทยาศาสตร์และเทคโนโลยี</t>
  </si>
  <si>
    <t>ค่าเบี้ยประกันสุขภาพ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</si>
  <si>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</si>
  <si>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</si>
  <si>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</si>
  <si>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</si>
  <si>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</si>
  <si>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</si>
  <si>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</si>
  <si>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</si>
  <si>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</si>
  <si>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</si>
  <si>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</si>
  <si>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</si>
  <si>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</si>
  <si>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</si>
  <si>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</si>
  <si>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</si>
  <si>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</si>
  <si>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</si>
  <si>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</t>
  </si>
  <si>
    <t>เงินบำเหน็จตกทอด</t>
  </si>
  <si>
    <t>บำเหน็จดำรงชีพ</t>
  </si>
  <si>
    <t>บำเหน็จรายเดือน</t>
  </si>
  <si>
    <t>คชจ.ฝึกอบรม-ภายนอก</t>
  </si>
  <si>
    <t>คชจ.เดินทางภายในปท.</t>
  </si>
  <si>
    <t>ค่าซ่อมแซม&amp;บำรุงฯ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</si>
  <si>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</si>
  <si>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</si>
  <si>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</si>
  <si>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</si>
  <si>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</si>
  <si>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</si>
  <si>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</si>
  <si>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</si>
  <si>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</si>
  <si>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</si>
  <si>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</si>
  <si>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</si>
  <si>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</si>
  <si>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</si>
  <si>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</si>
  <si>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</si>
  <si>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</si>
  <si>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</si>
  <si>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</si>
  <si>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</si>
  <si>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</si>
  <si>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</si>
  <si>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</si>
  <si>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</si>
  <si>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</si>
  <si>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ค่าใช้จ่ายอื่น</t>
  </si>
  <si>
    <t>ปรับหมวดรายจ่าย</t>
  </si>
  <si>
    <t>ค่าตอบแทนการปฏิบัติ</t>
  </si>
  <si>
    <t>ว.ผู้ประกอบการสร้างสรรค์นานาชาติ</t>
  </si>
  <si>
    <t>เงินตอบแทนเต็มขั้น</t>
  </si>
  <si>
    <t>ค่าเบี้ยประกันชีวิต</t>
  </si>
  <si>
    <t>เงินเพิ่ม</t>
  </si>
  <si>
    <t>เงินสมทบกท.เงินทดแทน</t>
  </si>
  <si>
    <t>ค่าใช้จ่ายบุคลากรอื่น</t>
  </si>
  <si>
    <t>ค่ารักษาบำนาญนอก - รัฐ</t>
  </si>
  <si>
    <t>ค่ารักษาบำนาญ - ใน - รัฐ</t>
  </si>
  <si>
    <t>ค่ารักษาบำนาญ - นอก - เอกชน</t>
  </si>
  <si>
    <t>รักษาบำนาญ - ใน - เอกชน</t>
  </si>
  <si>
    <t>ค่าใช้จ่ายทุนการศึกษาในประเทศ</t>
  </si>
  <si>
    <t>คชจ.อบรม - ในประเทศ</t>
  </si>
  <si>
    <t>คชจ.อบรม - ต่างประเทศ</t>
  </si>
  <si>
    <t>คชจ.เดินทาง - ต่างประเทศ</t>
  </si>
  <si>
    <t>ค/จเหมาบริการ - ภายนอก</t>
  </si>
  <si>
    <t>ค/จเหมาบริการ - รัฐ</t>
  </si>
  <si>
    <t>ค่าธรรมเนียม</t>
  </si>
  <si>
    <t>ค่าตัดจำหน่ายสินทรัพย์ไม่มีตัวตน</t>
  </si>
  <si>
    <t>คชจ. ตามมาตรการของรัฐ</t>
  </si>
  <si>
    <t>ขาดทุนที่เกิดขึ้นแล้วจากอัตราแลกเปลี่ยนอื่น</t>
  </si>
  <si>
    <t>ค่าจำหน่าย - อาคาร Inf</t>
  </si>
  <si>
    <t>ค่าจำหน่าย - ครุภัณฑ์ Inf</t>
  </si>
  <si>
    <t>T/E สรก. กับ สรก.</t>
  </si>
  <si>
    <t>T/E ภายในกรม</t>
  </si>
  <si>
    <t>คชจ.ระหว่างกันภายในกรมเดียวกัน (Manual)</t>
  </si>
  <si>
    <t>บริจาคสินทรัพย์ให้หน่วยงานภายนอก</t>
  </si>
  <si>
    <t>พักค่าใช้จ่าย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</si>
</sst>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43" fontId="3" fillId="0" borderId="4" xfId="1" applyFont="1" applyFill="1" applyBorder="1" applyAlignment="1">
      <alignment horizontal="left"/>
    </xf>
    <xf numFmtId="43" fontId="3" fillId="0" borderId="4" xfId="1" applyFont="1" applyFill="1" applyBorder="1" applyAlignment="1">
      <alignment horizontal="center"/>
    </xf>
    <xf numFmtId="43" fontId="3" fillId="0" borderId="0" xfId="0" applyNumberFormat="1" applyFont="1" applyFill="1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43" fontId="3" fillId="0" borderId="5" xfId="1" applyFont="1" applyFill="1" applyBorder="1" applyAlignment="1">
      <alignment horizontal="center"/>
    </xf>
    <xf numFmtId="43" fontId="3" fillId="0" borderId="5" xfId="1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3" fontId="3" fillId="0" borderId="6" xfId="1" applyFont="1" applyFill="1" applyBorder="1" applyAlignment="1">
      <alignment horizontal="center"/>
    </xf>
    <xf numFmtId="43" fontId="2" fillId="0" borderId="9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1" applyFont="1" applyFill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43" fontId="5" fillId="0" borderId="5" xfId="1" applyFont="1" applyFill="1" applyBorder="1" applyAlignment="1">
      <alignment horizontal="center"/>
    </xf>
    <xf numFmtId="43" fontId="5" fillId="0" borderId="5" xfId="1" applyFont="1" applyFill="1" applyBorder="1" applyAlignment="1">
      <alignment horizontal="left"/>
    </xf>
    <xf numFmtId="43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6" xfId="0" applyFont="1" applyFill="1" applyBorder="1" applyAlignment="1">
      <alignment horizontal="left"/>
    </xf>
    <xf numFmtId="43" fontId="5" fillId="0" borderId="6" xfId="1" applyFont="1" applyFill="1" applyBorder="1" applyAlignment="1">
      <alignment horizontal="center"/>
    </xf>
    <xf numFmtId="43" fontId="3" fillId="0" borderId="17" xfId="1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3" fontId="6" fillId="0" borderId="0" xfId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43" fontId="3" fillId="0" borderId="17" xfId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43" fontId="5" fillId="0" borderId="6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left"/>
    </xf>
    <xf numFmtId="0" fontId="5" fillId="0" borderId="1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43" fontId="3" fillId="0" borderId="0" xfId="1" applyFont="1" applyFill="1" applyAlignment="1">
      <alignment horizontal="left"/>
    </xf>
    <xf numFmtId="43" fontId="2" fillId="0" borderId="0" xfId="1" applyFont="1" applyFill="1" applyAlignment="1">
      <alignment horizontal="left"/>
    </xf>
    <xf numFmtId="43" fontId="2" fillId="0" borderId="0" xfId="1" applyFont="1" applyFill="1" applyAlignment="1">
      <alignment horizontal="center"/>
    </xf>
    <xf numFmtId="43" fontId="5" fillId="0" borderId="0" xfId="1" applyFont="1" applyFill="1" applyAlignment="1">
      <alignment horizontal="left"/>
    </xf>
    <xf numFmtId="43" fontId="6" fillId="0" borderId="0" xfId="1" applyFont="1" applyFill="1" applyAlignment="1">
      <alignment horizontal="left"/>
    </xf>
    <xf numFmtId="43" fontId="7" fillId="0" borderId="9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K161"/>
  <sheetViews>
    <sheetView showGridLines="0" tabSelected="1" zoomScale="75" zoomScaleNormal="75" workbookViewId="0">
      <pane xSplit="6" ySplit="6" topLeftCell="G19" activePane="bottomRight" state="frozen"/>
      <selection pane="topRight" activeCell="G1" sqref="G1"/>
      <selection pane="bottomLeft" activeCell="A7" sqref="A7"/>
      <selection pane="bottomRight" activeCell="D35" sqref="D35"/>
    </sheetView>
  </sheetViews>
  <sheetFormatPr defaultRowHeight="24" x14ac:dyDescent="0.55000000000000004"/>
  <cols>
    <col min="1" max="1" width="5.5" style="17" customWidth="1"/>
    <col min="2" max="2" width="35" style="18" bestFit="1" customWidth="1"/>
    <col min="3" max="3" width="27.625" style="18" customWidth="1"/>
    <col min="4" max="4" width="16" style="19" customWidth="1"/>
    <col min="5" max="5" width="15.625" style="19" customWidth="1"/>
    <col min="6" max="6" width="17" style="19" bestFit="1" customWidth="1"/>
    <col min="7" max="7" width="15.625" style="1" bestFit="1" customWidth="1"/>
    <col min="8" max="10" width="14.75" style="1" customWidth="1"/>
    <col min="11" max="11" width="15.625" style="1" customWidth="1"/>
    <col min="12" max="15" width="14.75" style="1" customWidth="1"/>
    <col min="16" max="16" width="15.5" style="1" customWidth="1"/>
    <col min="17" max="17" width="16.875" style="1" customWidth="1"/>
    <col min="18" max="23" width="16" style="1" customWidth="1"/>
    <col min="24" max="24" width="15.75" style="1" customWidth="1"/>
    <col min="25" max="26" width="15.875" style="1" customWidth="1"/>
    <col min="27" max="31" width="15.125" style="1" customWidth="1"/>
    <col min="32" max="33" width="14.25" style="1" customWidth="1"/>
    <col min="34" max="35" width="15.5" style="1" bestFit="1" customWidth="1"/>
    <col min="36" max="36" width="15.125" style="44" bestFit="1" customWidth="1"/>
    <col min="37" max="37" width="15.5" style="1" bestFit="1" customWidth="1"/>
    <col min="38" max="38" width="9" style="1" customWidth="1"/>
    <col min="39" max="16384" width="9" style="1"/>
  </cols>
  <sheetData>
    <row r="1" spans="1:37" x14ac:dyDescent="0.55000000000000004">
      <c r="A1" s="58" t="s">
        <v>19</v>
      </c>
      <c r="B1" s="59"/>
      <c r="C1" s="59"/>
      <c r="D1" s="59"/>
      <c r="E1" s="59"/>
      <c r="F1" s="60"/>
      <c r="G1" s="64" t="s">
        <v>32</v>
      </c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6"/>
      <c r="AG1" s="43"/>
    </row>
    <row r="2" spans="1:37" x14ac:dyDescent="0.55000000000000004">
      <c r="A2" s="61"/>
      <c r="B2" s="62"/>
      <c r="C2" s="62"/>
      <c r="D2" s="62"/>
      <c r="E2" s="62"/>
      <c r="F2" s="63"/>
      <c r="G2" s="67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9"/>
      <c r="AG2" s="43"/>
    </row>
    <row r="3" spans="1:37" s="2" customFormat="1" x14ac:dyDescent="0.55000000000000004">
      <c r="A3" s="50" t="s">
        <v>0</v>
      </c>
      <c r="B3" s="50" t="s">
        <v>1</v>
      </c>
      <c r="C3" s="50" t="s">
        <v>20</v>
      </c>
      <c r="D3" s="71" t="s">
        <v>16</v>
      </c>
      <c r="E3" s="71"/>
      <c r="F3" s="71"/>
      <c r="G3" s="72" t="s">
        <v>22</v>
      </c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39"/>
      <c r="AJ3" s="45"/>
    </row>
    <row r="4" spans="1:37" s="3" customFormat="1" x14ac:dyDescent="0.55000000000000004">
      <c r="A4" s="70"/>
      <c r="B4" s="70"/>
      <c r="C4" s="70"/>
      <c r="D4" s="73" t="s">
        <v>2</v>
      </c>
      <c r="E4" s="73" t="s">
        <v>3</v>
      </c>
      <c r="F4" s="73" t="s">
        <v>4</v>
      </c>
      <c r="G4" s="54" t="s">
        <v>27</v>
      </c>
      <c r="H4" s="54"/>
      <c r="I4" s="54"/>
      <c r="J4" s="54"/>
      <c r="K4" s="54"/>
      <c r="L4" s="55" t="s">
        <v>28</v>
      </c>
      <c r="M4" s="56"/>
      <c r="N4" s="56"/>
      <c r="O4" s="56"/>
      <c r="P4" s="57"/>
      <c r="Q4" s="50" t="s">
        <v>29</v>
      </c>
      <c r="R4" s="55" t="s">
        <v>23</v>
      </c>
      <c r="S4" s="56"/>
      <c r="T4" s="56"/>
      <c r="U4" s="56"/>
      <c r="V4" s="57"/>
      <c r="W4" s="50" t="s">
        <v>24</v>
      </c>
      <c r="X4" s="50" t="s">
        <v>25</v>
      </c>
      <c r="Y4" s="50" t="s">
        <v>26</v>
      </c>
      <c r="Z4" s="50" t="s">
        <v>43</v>
      </c>
      <c r="AA4" s="55" t="s">
        <v>31</v>
      </c>
      <c r="AB4" s="56"/>
      <c r="AC4" s="56"/>
      <c r="AD4" s="56"/>
      <c r="AE4" s="57"/>
      <c r="AF4" s="50" t="s">
        <v>30</v>
      </c>
      <c r="AG4" s="50" t="s">
        <v>98</v>
      </c>
      <c r="AJ4" s="46"/>
    </row>
    <row r="5" spans="1:37" s="3" customFormat="1" ht="36.75" customHeight="1" x14ac:dyDescent="0.55000000000000004">
      <c r="A5" s="51"/>
      <c r="B5" s="51"/>
      <c r="C5" s="51"/>
      <c r="D5" s="74"/>
      <c r="E5" s="74"/>
      <c r="F5" s="74"/>
      <c r="G5" s="36" t="s">
        <v>33</v>
      </c>
      <c r="H5" s="36" t="s">
        <v>34</v>
      </c>
      <c r="I5" s="36" t="s">
        <v>35</v>
      </c>
      <c r="J5" s="36" t="s">
        <v>36</v>
      </c>
      <c r="K5" s="36" t="s">
        <v>4</v>
      </c>
      <c r="L5" s="36" t="s">
        <v>33</v>
      </c>
      <c r="M5" s="36" t="s">
        <v>34</v>
      </c>
      <c r="N5" s="36" t="s">
        <v>35</v>
      </c>
      <c r="O5" s="36" t="s">
        <v>36</v>
      </c>
      <c r="P5" s="36" t="s">
        <v>4</v>
      </c>
      <c r="Q5" s="51"/>
      <c r="R5" s="36" t="s">
        <v>33</v>
      </c>
      <c r="S5" s="36" t="s">
        <v>34</v>
      </c>
      <c r="T5" s="36" t="s">
        <v>35</v>
      </c>
      <c r="U5" s="36" t="s">
        <v>36</v>
      </c>
      <c r="V5" s="36" t="s">
        <v>4</v>
      </c>
      <c r="W5" s="51"/>
      <c r="X5" s="51"/>
      <c r="Y5" s="51"/>
      <c r="Z5" s="51"/>
      <c r="AA5" s="36" t="s">
        <v>33</v>
      </c>
      <c r="AB5" s="36" t="s">
        <v>34</v>
      </c>
      <c r="AC5" s="36" t="s">
        <v>35</v>
      </c>
      <c r="AD5" s="36" t="s">
        <v>36</v>
      </c>
      <c r="AE5" s="36" t="s">
        <v>4</v>
      </c>
      <c r="AF5" s="51"/>
      <c r="AG5" s="51"/>
      <c r="AJ5" s="46"/>
    </row>
    <row r="6" spans="1:37" x14ac:dyDescent="0.55000000000000004">
      <c r="A6" s="4">
        <v>1</v>
      </c>
      <c r="B6" s="5" t="s">
        <v>5</v>
      </c>
      <c r="C6" s="5" t="s">
        <v>37</v>
      </c>
      <c r="D6" s="6">
        <v>31545220.34</v>
      </c>
      <c r="E6" s="6"/>
      <c r="F6" s="7">
        <f>+D6+E6</f>
        <v>31545220.34</v>
      </c>
      <c r="G6" s="6">
        <f>$F6*1904/14718</f>
        <v>4080860.1391058569</v>
      </c>
      <c r="H6" s="6">
        <f>$F6*1110/14718</f>
        <v>2379072.8752140235</v>
      </c>
      <c r="I6" s="6">
        <f>$F6*0/14718</f>
        <v>0</v>
      </c>
      <c r="J6" s="6">
        <f>$F6*2287/14718</f>
        <v>4901747.4464995246</v>
      </c>
      <c r="K6" s="6">
        <f>SUM(G6:J6)</f>
        <v>11361680.460819405</v>
      </c>
      <c r="L6" s="6">
        <f>$F6*1936/14718</f>
        <v>4149446.0237967116</v>
      </c>
      <c r="M6" s="6">
        <f>$F6*0/14718</f>
        <v>0</v>
      </c>
      <c r="N6" s="6">
        <f>$F6*0/14718</f>
        <v>0</v>
      </c>
      <c r="O6" s="6">
        <f>$F6*495/14718</f>
        <v>1060937.9038116592</v>
      </c>
      <c r="P6" s="6">
        <f>SUM(L6:O6)</f>
        <v>5210383.9276083708</v>
      </c>
      <c r="Q6" s="6">
        <f>$F6*1175/14718</f>
        <v>2518387.9534923225</v>
      </c>
      <c r="R6" s="6">
        <f>$F6*44/14718</f>
        <v>94305.591449925269</v>
      </c>
      <c r="S6" s="6">
        <f>$F6*460/14718</f>
        <v>985922.09243103676</v>
      </c>
      <c r="T6" s="6">
        <f>$F6*17/14718</f>
        <v>36436.251242016573</v>
      </c>
      <c r="U6" s="6">
        <f>$F6*34/14718</f>
        <v>72872.502484033146</v>
      </c>
      <c r="V6" s="6">
        <f>SUM(R6:U6)</f>
        <v>1189536.4376070118</v>
      </c>
      <c r="W6" s="6">
        <f>$F6*1614/14718</f>
        <v>3459300.5590949859</v>
      </c>
      <c r="X6" s="6">
        <f>$F6*630/14718</f>
        <v>1350284.6048512026</v>
      </c>
      <c r="Y6" s="6">
        <f>$F6*1557/14718</f>
        <v>3337131.9519894007</v>
      </c>
      <c r="Z6" s="6">
        <f>$F6*147/14718</f>
        <v>315066.40779861389</v>
      </c>
      <c r="AA6" s="6">
        <f>$F6*459/14718</f>
        <v>983778.78353444755</v>
      </c>
      <c r="AB6" s="6">
        <f>$F6*0/12384</f>
        <v>0</v>
      </c>
      <c r="AC6" s="6">
        <f>$F6*0/12384</f>
        <v>0</v>
      </c>
      <c r="AD6" s="6">
        <f>$F6*234/14718</f>
        <v>501534.28180187527</v>
      </c>
      <c r="AE6" s="6">
        <f>SUM(AA6:AD6)</f>
        <v>1485313.0653363229</v>
      </c>
      <c r="AF6" s="6">
        <f>$F6*65/14718</f>
        <v>139315.07827829866</v>
      </c>
      <c r="AG6" s="6">
        <f>$F6*167/14718</f>
        <v>357932.58573039813</v>
      </c>
      <c r="AH6" s="8">
        <f>+K6+P6+Q6+V6+W6+X6+Y6+Z6+AE6+AF6+AG6</f>
        <v>30724333.032606333</v>
      </c>
      <c r="AI6" s="8">
        <f>+F6-AH6</f>
        <v>820887.30739366636</v>
      </c>
      <c r="AJ6" s="44">
        <f>$F6*394/12306</f>
        <v>1009980.2384170323</v>
      </c>
      <c r="AK6" s="8">
        <f>+AI6-AJ6</f>
        <v>-189092.93102336593</v>
      </c>
    </row>
    <row r="7" spans="1:37" x14ac:dyDescent="0.55000000000000004">
      <c r="A7" s="34">
        <v>2</v>
      </c>
      <c r="B7" s="29" t="s">
        <v>6</v>
      </c>
      <c r="C7" s="9" t="s">
        <v>21</v>
      </c>
      <c r="D7" s="28">
        <v>5764838.71</v>
      </c>
      <c r="E7" s="28"/>
      <c r="F7" s="35">
        <f t="shared" ref="F7:F70" si="0">+D7+E7</f>
        <v>5764838.71</v>
      </c>
      <c r="G7" s="28">
        <f t="shared" ref="G7:G70" si="1">$F7*1904/14718</f>
        <v>745770.68241880694</v>
      </c>
      <c r="H7" s="28">
        <f t="shared" ref="H7:H70" si="2">$F7*1110/14718</f>
        <v>434771.77388911537</v>
      </c>
      <c r="I7" s="28">
        <f t="shared" ref="I7:I70" si="3">$F7*0/14718</f>
        <v>0</v>
      </c>
      <c r="J7" s="28">
        <f t="shared" ref="J7:J70" si="4">$F7*2287/14718</f>
        <v>895786.5287246909</v>
      </c>
      <c r="K7" s="28">
        <f t="shared" ref="K7:K70" si="5">SUM(G7:J7)</f>
        <v>2076328.9850326132</v>
      </c>
      <c r="L7" s="28">
        <f t="shared" ref="L7:L70" si="6">$F7*1936/14718</f>
        <v>758304.64346786239</v>
      </c>
      <c r="M7" s="28">
        <f t="shared" ref="M7:N38" si="7">$F7*0/14718</f>
        <v>0</v>
      </c>
      <c r="N7" s="28">
        <f t="shared" si="7"/>
        <v>0</v>
      </c>
      <c r="O7" s="28">
        <f t="shared" ref="O7:O70" si="8">$F7*495/14718</f>
        <v>193884.70997757846</v>
      </c>
      <c r="P7" s="28">
        <f t="shared" ref="P7:P70" si="9">SUM(L7:O7)</f>
        <v>952189.35344544088</v>
      </c>
      <c r="Q7" s="28">
        <f t="shared" ref="Q7:Q70" si="10">$F7*1175/14718</f>
        <v>460231.38227000949</v>
      </c>
      <c r="R7" s="28">
        <f t="shared" ref="R7:R70" si="11">$F7*44/14718</f>
        <v>17234.196442451419</v>
      </c>
      <c r="S7" s="28">
        <f t="shared" ref="S7:S70" si="12">$F7*460/14718</f>
        <v>180175.69008017392</v>
      </c>
      <c r="T7" s="28">
        <f t="shared" ref="T7:T70" si="13">$F7*17/14718</f>
        <v>6658.6668073107758</v>
      </c>
      <c r="U7" s="28">
        <f t="shared" ref="U7:U70" si="14">$F7*34/14718</f>
        <v>13317.333614621552</v>
      </c>
      <c r="V7" s="28">
        <f t="shared" ref="V7:V70" si="15">SUM(R7:U7)</f>
        <v>217385.88694455766</v>
      </c>
      <c r="W7" s="28">
        <f t="shared" ref="W7:W70" si="16">$F7*1614/14718</f>
        <v>632181.66041174077</v>
      </c>
      <c r="X7" s="28">
        <f t="shared" ref="X7:X70" si="17">$F7*630/14718</f>
        <v>246762.3581532817</v>
      </c>
      <c r="Y7" s="28">
        <f t="shared" ref="Y7:Y70" si="18">$F7*1557/14718</f>
        <v>609855.5422931104</v>
      </c>
      <c r="Z7" s="28">
        <f t="shared" ref="Z7:Z70" si="19">$F7*147/14718</f>
        <v>57577.88356909906</v>
      </c>
      <c r="AA7" s="28">
        <f t="shared" ref="AA7:AA70" si="20">$F7*459/14718</f>
        <v>179784.00379739093</v>
      </c>
      <c r="AB7" s="28">
        <f t="shared" ref="AB7:AC38" si="21">$F7*0/12384</f>
        <v>0</v>
      </c>
      <c r="AC7" s="28">
        <f t="shared" si="21"/>
        <v>0</v>
      </c>
      <c r="AD7" s="28">
        <f t="shared" ref="AD7:AD70" si="22">$F7*234/14718</f>
        <v>91654.590171218922</v>
      </c>
      <c r="AE7" s="28">
        <f t="shared" ref="AE7:AE70" si="23">SUM(AA7:AD7)</f>
        <v>271438.59396860987</v>
      </c>
      <c r="AF7" s="28">
        <f t="shared" ref="AF7:AF70" si="24">$F7*65/14718</f>
        <v>25459.60838089414</v>
      </c>
      <c r="AG7" s="28">
        <f t="shared" ref="AG7:AG70" si="25">$F7*167/14718</f>
        <v>65411.609224758802</v>
      </c>
      <c r="AH7" s="8">
        <f t="shared" ref="AH7:AH70" si="26">+K7+P7+Q7+V7+W7+X7+Y7+Z7+AE7+AF7+AG7</f>
        <v>5614822.8636941165</v>
      </c>
      <c r="AI7" s="8">
        <f t="shared" ref="AI7:AI70" si="27">+F7-AH7</f>
        <v>150015.84630588349</v>
      </c>
      <c r="AJ7" s="44">
        <f t="shared" ref="AJ7:AJ70" si="28">$F7*394/12306</f>
        <v>184572.27789208514</v>
      </c>
      <c r="AK7" s="1">
        <f t="shared" ref="AK7:AK70" si="29">+AI7-AJ7</f>
        <v>-34556.431586201652</v>
      </c>
    </row>
    <row r="8" spans="1:37" x14ac:dyDescent="0.55000000000000004">
      <c r="A8" s="34">
        <v>3</v>
      </c>
      <c r="B8" s="10" t="s">
        <v>7</v>
      </c>
      <c r="C8" s="9" t="s">
        <v>21</v>
      </c>
      <c r="D8" s="11">
        <f>1777810+123180</f>
        <v>1900990</v>
      </c>
      <c r="E8" s="11"/>
      <c r="F8" s="11">
        <f t="shared" si="0"/>
        <v>1900990</v>
      </c>
      <c r="G8" s="28">
        <f t="shared" si="1"/>
        <v>245922.33727408617</v>
      </c>
      <c r="H8" s="28">
        <f t="shared" si="2"/>
        <v>143368.5894822666</v>
      </c>
      <c r="I8" s="28">
        <f t="shared" si="3"/>
        <v>0</v>
      </c>
      <c r="J8" s="28">
        <f t="shared" si="4"/>
        <v>295390.95869003941</v>
      </c>
      <c r="K8" s="28">
        <f t="shared" si="5"/>
        <v>684681.88544639223</v>
      </c>
      <c r="L8" s="12">
        <f t="shared" si="6"/>
        <v>250055.48579970104</v>
      </c>
      <c r="M8" s="12">
        <f t="shared" si="7"/>
        <v>0</v>
      </c>
      <c r="N8" s="12">
        <f t="shared" si="7"/>
        <v>0</v>
      </c>
      <c r="O8" s="12">
        <f t="shared" si="8"/>
        <v>63934.641255605384</v>
      </c>
      <c r="P8" s="12">
        <f t="shared" si="9"/>
        <v>313990.12705530645</v>
      </c>
      <c r="Q8" s="12">
        <f t="shared" si="10"/>
        <v>151764.04742492185</v>
      </c>
      <c r="R8" s="12">
        <f t="shared" si="11"/>
        <v>5683.0792227204784</v>
      </c>
      <c r="S8" s="12">
        <f t="shared" si="12"/>
        <v>59414.01005571409</v>
      </c>
      <c r="T8" s="12">
        <f t="shared" si="13"/>
        <v>2195.735154232912</v>
      </c>
      <c r="U8" s="12">
        <f t="shared" si="14"/>
        <v>4391.470308465824</v>
      </c>
      <c r="V8" s="12">
        <f t="shared" si="15"/>
        <v>71684.294741133301</v>
      </c>
      <c r="W8" s="12">
        <f t="shared" si="16"/>
        <v>208465.67876070118</v>
      </c>
      <c r="X8" s="12">
        <f t="shared" si="17"/>
        <v>81371.361598043208</v>
      </c>
      <c r="Y8" s="12">
        <f t="shared" si="18"/>
        <v>201103.50794944965</v>
      </c>
      <c r="Z8" s="12">
        <f t="shared" si="19"/>
        <v>18986.651039543416</v>
      </c>
      <c r="AA8" s="12">
        <f t="shared" si="20"/>
        <v>59284.849164288629</v>
      </c>
      <c r="AB8" s="12">
        <f t="shared" si="21"/>
        <v>0</v>
      </c>
      <c r="AC8" s="12">
        <f t="shared" si="21"/>
        <v>0</v>
      </c>
      <c r="AD8" s="12">
        <f t="shared" si="22"/>
        <v>30223.648593558908</v>
      </c>
      <c r="AE8" s="12">
        <f t="shared" si="23"/>
        <v>89508.497757847537</v>
      </c>
      <c r="AF8" s="12">
        <f t="shared" si="24"/>
        <v>8395.4579426552518</v>
      </c>
      <c r="AG8" s="12">
        <f t="shared" si="25"/>
        <v>21569.868868052723</v>
      </c>
      <c r="AH8" s="8">
        <f t="shared" si="26"/>
        <v>1851521.3785840466</v>
      </c>
      <c r="AI8" s="8">
        <f t="shared" si="27"/>
        <v>49468.621415953385</v>
      </c>
      <c r="AJ8" s="44">
        <f t="shared" si="28"/>
        <v>60863.81114903299</v>
      </c>
      <c r="AK8" s="1">
        <f t="shared" si="29"/>
        <v>-11395.189733079606</v>
      </c>
    </row>
    <row r="9" spans="1:37" x14ac:dyDescent="0.55000000000000004">
      <c r="A9" s="34">
        <v>4</v>
      </c>
      <c r="B9" s="10" t="s">
        <v>99</v>
      </c>
      <c r="C9" s="9" t="s">
        <v>21</v>
      </c>
      <c r="D9" s="11">
        <v>14283.6</v>
      </c>
      <c r="E9" s="11"/>
      <c r="F9" s="11">
        <f t="shared" si="0"/>
        <v>14283.6</v>
      </c>
      <c r="G9" s="12">
        <f t="shared" si="1"/>
        <v>1847.8036689767632</v>
      </c>
      <c r="H9" s="12">
        <f t="shared" si="2"/>
        <v>1077.2384834896045</v>
      </c>
      <c r="I9" s="12">
        <f t="shared" si="3"/>
        <v>0</v>
      </c>
      <c r="J9" s="12">
        <f t="shared" si="4"/>
        <v>2219.4994700366897</v>
      </c>
      <c r="K9" s="12">
        <f t="shared" si="5"/>
        <v>5144.5416225030576</v>
      </c>
      <c r="L9" s="12">
        <f t="shared" si="6"/>
        <v>1878.8591928251121</v>
      </c>
      <c r="M9" s="12">
        <f t="shared" si="7"/>
        <v>0</v>
      </c>
      <c r="N9" s="12">
        <f t="shared" si="7"/>
        <v>0</v>
      </c>
      <c r="O9" s="12">
        <f t="shared" si="8"/>
        <v>480.39013452914799</v>
      </c>
      <c r="P9" s="12">
        <f t="shared" si="9"/>
        <v>2359.24932735426</v>
      </c>
      <c r="Q9" s="12">
        <f t="shared" si="10"/>
        <v>1140.3200163065635</v>
      </c>
      <c r="R9" s="12">
        <f t="shared" si="11"/>
        <v>42.701345291479825</v>
      </c>
      <c r="S9" s="12">
        <f t="shared" si="12"/>
        <v>446.42315532001629</v>
      </c>
      <c r="T9" s="12">
        <f t="shared" si="13"/>
        <v>16.498247044435384</v>
      </c>
      <c r="U9" s="12">
        <f t="shared" si="14"/>
        <v>32.996494088870769</v>
      </c>
      <c r="V9" s="12">
        <f t="shared" si="15"/>
        <v>538.61924174480225</v>
      </c>
      <c r="W9" s="12">
        <f t="shared" si="16"/>
        <v>1566.3629841011009</v>
      </c>
      <c r="X9" s="12">
        <f t="shared" si="17"/>
        <v>611.40562576437014</v>
      </c>
      <c r="Y9" s="12">
        <f t="shared" si="18"/>
        <v>1511.045332246229</v>
      </c>
      <c r="Z9" s="12">
        <f t="shared" si="19"/>
        <v>142.66131267835306</v>
      </c>
      <c r="AA9" s="12">
        <f t="shared" si="20"/>
        <v>445.4526701997554</v>
      </c>
      <c r="AB9" s="12">
        <f t="shared" si="21"/>
        <v>0</v>
      </c>
      <c r="AC9" s="12">
        <f t="shared" si="21"/>
        <v>0</v>
      </c>
      <c r="AD9" s="12">
        <f t="shared" si="22"/>
        <v>227.09351814105176</v>
      </c>
      <c r="AE9" s="12">
        <f t="shared" si="23"/>
        <v>672.54618834080713</v>
      </c>
      <c r="AF9" s="12">
        <f t="shared" si="24"/>
        <v>63.081532816958827</v>
      </c>
      <c r="AG9" s="12">
        <f t="shared" si="25"/>
        <v>162.07101508357115</v>
      </c>
      <c r="AH9" s="8">
        <f t="shared" si="26"/>
        <v>13911.904198940072</v>
      </c>
      <c r="AI9" s="8">
        <f t="shared" si="27"/>
        <v>371.69580105992827</v>
      </c>
      <c r="AJ9" s="44">
        <f t="shared" si="28"/>
        <v>457.31662603607998</v>
      </c>
      <c r="AK9" s="1">
        <f t="shared" si="29"/>
        <v>-85.62082497615171</v>
      </c>
    </row>
    <row r="10" spans="1:37" x14ac:dyDescent="0.55000000000000004">
      <c r="A10" s="34">
        <v>5</v>
      </c>
      <c r="B10" s="10" t="s">
        <v>45</v>
      </c>
      <c r="C10" s="9" t="s">
        <v>21</v>
      </c>
      <c r="D10" s="11">
        <v>28233660.609999999</v>
      </c>
      <c r="E10" s="11"/>
      <c r="F10" s="11">
        <f t="shared" si="0"/>
        <v>28233660.609999999</v>
      </c>
      <c r="G10" s="12">
        <f t="shared" si="1"/>
        <v>3652458.8803804866</v>
      </c>
      <c r="H10" s="12">
        <f t="shared" si="2"/>
        <v>2129322.1413982878</v>
      </c>
      <c r="I10" s="12">
        <f t="shared" si="3"/>
        <v>0</v>
      </c>
      <c r="J10" s="12">
        <f t="shared" si="4"/>
        <v>4387170.9345746702</v>
      </c>
      <c r="K10" s="12">
        <f t="shared" si="5"/>
        <v>10168951.956353445</v>
      </c>
      <c r="L10" s="12">
        <f t="shared" si="6"/>
        <v>3713844.7439162931</v>
      </c>
      <c r="M10" s="12">
        <f t="shared" si="7"/>
        <v>0</v>
      </c>
      <c r="N10" s="12">
        <f t="shared" si="7"/>
        <v>0</v>
      </c>
      <c r="O10" s="12">
        <f t="shared" si="8"/>
        <v>949562.57656950667</v>
      </c>
      <c r="P10" s="12">
        <f t="shared" si="9"/>
        <v>4663407.3204857996</v>
      </c>
      <c r="Q10" s="12">
        <f t="shared" si="10"/>
        <v>2254012.1767053949</v>
      </c>
      <c r="R10" s="12">
        <f t="shared" si="11"/>
        <v>84405.56236173393</v>
      </c>
      <c r="S10" s="12">
        <f t="shared" si="12"/>
        <v>882421.78832721838</v>
      </c>
      <c r="T10" s="12">
        <f t="shared" si="13"/>
        <v>32611.240003397201</v>
      </c>
      <c r="U10" s="12">
        <f t="shared" si="14"/>
        <v>65222.480006794402</v>
      </c>
      <c r="V10" s="12">
        <f t="shared" si="15"/>
        <v>1064661.0706991439</v>
      </c>
      <c r="W10" s="12">
        <f t="shared" si="16"/>
        <v>3096149.4920872403</v>
      </c>
      <c r="X10" s="12">
        <f t="shared" si="17"/>
        <v>1208534.1883611903</v>
      </c>
      <c r="Y10" s="12">
        <f t="shared" si="18"/>
        <v>2986805.9226640845</v>
      </c>
      <c r="Z10" s="12">
        <f t="shared" si="19"/>
        <v>281991.3106176111</v>
      </c>
      <c r="AA10" s="12">
        <f t="shared" si="20"/>
        <v>880503.48009172443</v>
      </c>
      <c r="AB10" s="12">
        <f t="shared" si="21"/>
        <v>0</v>
      </c>
      <c r="AC10" s="12">
        <f t="shared" si="21"/>
        <v>0</v>
      </c>
      <c r="AD10" s="12">
        <f t="shared" si="22"/>
        <v>448884.12710558501</v>
      </c>
      <c r="AE10" s="12">
        <f t="shared" si="23"/>
        <v>1329387.6071973094</v>
      </c>
      <c r="AF10" s="12">
        <f t="shared" si="24"/>
        <v>124690.03530710694</v>
      </c>
      <c r="AG10" s="12">
        <f t="shared" si="25"/>
        <v>320357.47532749013</v>
      </c>
      <c r="AH10" s="8">
        <f t="shared" si="26"/>
        <v>27498948.555805817</v>
      </c>
      <c r="AI10" s="8">
        <f t="shared" si="27"/>
        <v>734712.05419418216</v>
      </c>
      <c r="AJ10" s="44">
        <f t="shared" si="28"/>
        <v>903954.35400130018</v>
      </c>
      <c r="AK10" s="1">
        <f t="shared" si="29"/>
        <v>-169242.29980711802</v>
      </c>
    </row>
    <row r="11" spans="1:37" x14ac:dyDescent="0.55000000000000004">
      <c r="A11" s="34">
        <v>6</v>
      </c>
      <c r="B11" s="10" t="s">
        <v>46</v>
      </c>
      <c r="C11" s="9" t="s">
        <v>21</v>
      </c>
      <c r="D11" s="11">
        <v>11107215</v>
      </c>
      <c r="E11" s="11"/>
      <c r="F11" s="11">
        <f t="shared" si="0"/>
        <v>11107215</v>
      </c>
      <c r="G11" s="12">
        <f t="shared" si="1"/>
        <v>1436889.3436608235</v>
      </c>
      <c r="H11" s="12">
        <f t="shared" si="2"/>
        <v>837682.33795352629</v>
      </c>
      <c r="I11" s="12">
        <f t="shared" si="3"/>
        <v>0</v>
      </c>
      <c r="J11" s="12">
        <f t="shared" si="4"/>
        <v>1725927.4836934367</v>
      </c>
      <c r="K11" s="12">
        <f t="shared" si="5"/>
        <v>4000499.1653077863</v>
      </c>
      <c r="L11" s="12">
        <f t="shared" si="6"/>
        <v>1461038.7443946188</v>
      </c>
      <c r="M11" s="12">
        <f t="shared" si="7"/>
        <v>0</v>
      </c>
      <c r="N11" s="12">
        <f t="shared" si="7"/>
        <v>0</v>
      </c>
      <c r="O11" s="12">
        <f t="shared" si="8"/>
        <v>373561.04260089685</v>
      </c>
      <c r="P11" s="12">
        <f t="shared" si="9"/>
        <v>1834599.7869955157</v>
      </c>
      <c r="Q11" s="12">
        <f t="shared" si="10"/>
        <v>886735.80819404812</v>
      </c>
      <c r="R11" s="12">
        <f t="shared" si="11"/>
        <v>33205.426008968607</v>
      </c>
      <c r="S11" s="12">
        <f t="shared" si="12"/>
        <v>347147.6355483082</v>
      </c>
      <c r="T11" s="12">
        <f t="shared" si="13"/>
        <v>12829.369139828781</v>
      </c>
      <c r="U11" s="12">
        <f t="shared" si="14"/>
        <v>25658.738279657562</v>
      </c>
      <c r="V11" s="12">
        <f t="shared" si="15"/>
        <v>418841.16897676315</v>
      </c>
      <c r="W11" s="12">
        <f t="shared" si="16"/>
        <v>1218035.3995108032</v>
      </c>
      <c r="X11" s="12">
        <f t="shared" si="17"/>
        <v>475441.32694659603</v>
      </c>
      <c r="Y11" s="12">
        <f t="shared" si="18"/>
        <v>1175019.2794537302</v>
      </c>
      <c r="Z11" s="12">
        <f t="shared" si="19"/>
        <v>110936.3096208724</v>
      </c>
      <c r="AA11" s="12">
        <f t="shared" si="20"/>
        <v>346392.96677537711</v>
      </c>
      <c r="AB11" s="12">
        <f t="shared" si="21"/>
        <v>0</v>
      </c>
      <c r="AC11" s="12">
        <f t="shared" si="21"/>
        <v>0</v>
      </c>
      <c r="AD11" s="12">
        <f t="shared" si="22"/>
        <v>176592.49286587851</v>
      </c>
      <c r="AE11" s="12">
        <f t="shared" si="23"/>
        <v>522985.45964125561</v>
      </c>
      <c r="AF11" s="12">
        <f t="shared" si="24"/>
        <v>49053.470240521812</v>
      </c>
      <c r="AG11" s="12">
        <f t="shared" si="25"/>
        <v>126029.68507949449</v>
      </c>
      <c r="AH11" s="8">
        <f t="shared" si="26"/>
        <v>10818176.859967386</v>
      </c>
      <c r="AI11" s="8">
        <f t="shared" si="27"/>
        <v>289038.14003261365</v>
      </c>
      <c r="AJ11" s="44">
        <f t="shared" si="28"/>
        <v>355618.61774744029</v>
      </c>
      <c r="AK11" s="1">
        <f t="shared" si="29"/>
        <v>-66580.477714826644</v>
      </c>
    </row>
    <row r="12" spans="1:37" x14ac:dyDescent="0.55000000000000004">
      <c r="A12" s="34">
        <v>7</v>
      </c>
      <c r="B12" s="10" t="s">
        <v>47</v>
      </c>
      <c r="C12" s="9" t="s">
        <v>21</v>
      </c>
      <c r="D12" s="11">
        <v>422785.64</v>
      </c>
      <c r="E12" s="11"/>
      <c r="F12" s="11">
        <f t="shared" si="0"/>
        <v>422785.64</v>
      </c>
      <c r="G12" s="12">
        <f t="shared" si="1"/>
        <v>54693.834662318252</v>
      </c>
      <c r="H12" s="12">
        <f t="shared" si="2"/>
        <v>31885.586384019571</v>
      </c>
      <c r="I12" s="12">
        <f t="shared" si="3"/>
        <v>0</v>
      </c>
      <c r="J12" s="12">
        <f t="shared" si="4"/>
        <v>65695.798252479959</v>
      </c>
      <c r="K12" s="12">
        <f t="shared" si="5"/>
        <v>152275.2192988178</v>
      </c>
      <c r="L12" s="12">
        <f t="shared" si="6"/>
        <v>55613.058774289988</v>
      </c>
      <c r="M12" s="12">
        <f t="shared" si="7"/>
        <v>0</v>
      </c>
      <c r="N12" s="12">
        <f t="shared" si="7"/>
        <v>0</v>
      </c>
      <c r="O12" s="12">
        <f t="shared" si="8"/>
        <v>14219.247982062781</v>
      </c>
      <c r="P12" s="12">
        <f t="shared" si="9"/>
        <v>69832.306756352773</v>
      </c>
      <c r="Q12" s="12">
        <f t="shared" si="10"/>
        <v>33752.760361462155</v>
      </c>
      <c r="R12" s="12">
        <f t="shared" si="11"/>
        <v>1263.933153961136</v>
      </c>
      <c r="S12" s="12">
        <f t="shared" si="12"/>
        <v>13213.846609593695</v>
      </c>
      <c r="T12" s="12">
        <f t="shared" si="13"/>
        <v>488.33780948498435</v>
      </c>
      <c r="U12" s="12">
        <f t="shared" si="14"/>
        <v>976.6756189699687</v>
      </c>
      <c r="V12" s="12">
        <f t="shared" si="15"/>
        <v>15942.793192009784</v>
      </c>
      <c r="W12" s="12">
        <f t="shared" si="16"/>
        <v>46363.366147574401</v>
      </c>
      <c r="X12" s="12">
        <f t="shared" si="17"/>
        <v>18097.224704443539</v>
      </c>
      <c r="Y12" s="12">
        <f t="shared" si="18"/>
        <v>44725.998198124747</v>
      </c>
      <c r="Z12" s="12">
        <f t="shared" si="19"/>
        <v>4222.6857643701596</v>
      </c>
      <c r="AA12" s="12">
        <f t="shared" si="20"/>
        <v>13185.12085609458</v>
      </c>
      <c r="AB12" s="12">
        <f t="shared" si="21"/>
        <v>0</v>
      </c>
      <c r="AC12" s="12">
        <f t="shared" si="21"/>
        <v>0</v>
      </c>
      <c r="AD12" s="12">
        <f t="shared" si="22"/>
        <v>6721.8263187933144</v>
      </c>
      <c r="AE12" s="12">
        <f t="shared" si="23"/>
        <v>19906.947174887893</v>
      </c>
      <c r="AF12" s="12">
        <f t="shared" si="24"/>
        <v>1867.1739774425873</v>
      </c>
      <c r="AG12" s="12">
        <f t="shared" si="25"/>
        <v>4797.2008343524931</v>
      </c>
      <c r="AH12" s="8">
        <f t="shared" si="26"/>
        <v>411783.67640983826</v>
      </c>
      <c r="AI12" s="8">
        <f t="shared" si="27"/>
        <v>11001.963590161758</v>
      </c>
      <c r="AJ12" s="44">
        <f t="shared" si="28"/>
        <v>13536.286539899236</v>
      </c>
      <c r="AK12" s="1">
        <f t="shared" si="29"/>
        <v>-2534.3229497374778</v>
      </c>
    </row>
    <row r="13" spans="1:37" x14ac:dyDescent="0.55000000000000004">
      <c r="A13" s="34">
        <v>8</v>
      </c>
      <c r="B13" s="10" t="s">
        <v>48</v>
      </c>
      <c r="C13" s="9" t="s">
        <v>21</v>
      </c>
      <c r="D13" s="11">
        <v>63542981.160000004</v>
      </c>
      <c r="E13" s="11"/>
      <c r="F13" s="11">
        <f t="shared" si="0"/>
        <v>63542981.160000004</v>
      </c>
      <c r="G13" s="12">
        <f t="shared" si="1"/>
        <v>8220263.3597390959</v>
      </c>
      <c r="H13" s="12">
        <f t="shared" si="2"/>
        <v>4792275.3830411742</v>
      </c>
      <c r="I13" s="12">
        <f t="shared" si="3"/>
        <v>0</v>
      </c>
      <c r="J13" s="12">
        <f t="shared" si="4"/>
        <v>9873814.2351487987</v>
      </c>
      <c r="K13" s="12">
        <f t="shared" si="5"/>
        <v>22886352.977929071</v>
      </c>
      <c r="L13" s="12">
        <f t="shared" si="6"/>
        <v>8358419.0464573996</v>
      </c>
      <c r="M13" s="12">
        <f t="shared" si="7"/>
        <v>0</v>
      </c>
      <c r="N13" s="12">
        <f t="shared" si="7"/>
        <v>0</v>
      </c>
      <c r="O13" s="12">
        <f t="shared" si="8"/>
        <v>2137095.7789237667</v>
      </c>
      <c r="P13" s="12">
        <f t="shared" si="9"/>
        <v>10495514.825381167</v>
      </c>
      <c r="Q13" s="12">
        <f t="shared" si="10"/>
        <v>5072904.1216877289</v>
      </c>
      <c r="R13" s="12">
        <f t="shared" si="11"/>
        <v>189964.06923766815</v>
      </c>
      <c r="S13" s="12">
        <f t="shared" si="12"/>
        <v>1985987.9965756219</v>
      </c>
      <c r="T13" s="12">
        <f t="shared" si="13"/>
        <v>73395.208569099064</v>
      </c>
      <c r="U13" s="12">
        <f t="shared" si="14"/>
        <v>146790.41713819813</v>
      </c>
      <c r="V13" s="12">
        <f t="shared" si="15"/>
        <v>2396137.6915205871</v>
      </c>
      <c r="W13" s="12">
        <f t="shared" si="16"/>
        <v>6968227.4488544641</v>
      </c>
      <c r="X13" s="12">
        <f t="shared" si="17"/>
        <v>2719940.0822666124</v>
      </c>
      <c r="Y13" s="12">
        <f t="shared" si="18"/>
        <v>6722137.6318874853</v>
      </c>
      <c r="Z13" s="12">
        <f t="shared" si="19"/>
        <v>634652.68586220953</v>
      </c>
      <c r="AA13" s="12">
        <f t="shared" si="20"/>
        <v>1981670.6313656748</v>
      </c>
      <c r="AB13" s="12">
        <f t="shared" si="21"/>
        <v>0</v>
      </c>
      <c r="AC13" s="12">
        <f t="shared" si="21"/>
        <v>0</v>
      </c>
      <c r="AD13" s="12">
        <f t="shared" si="22"/>
        <v>1010263.4591275989</v>
      </c>
      <c r="AE13" s="12">
        <f t="shared" si="23"/>
        <v>2991934.0904932739</v>
      </c>
      <c r="AF13" s="12">
        <f t="shared" si="24"/>
        <v>280628.73864655523</v>
      </c>
      <c r="AG13" s="12">
        <f t="shared" si="25"/>
        <v>720999.9900611497</v>
      </c>
      <c r="AH13" s="8">
        <f t="shared" si="26"/>
        <v>61889430.284590304</v>
      </c>
      <c r="AI13" s="8">
        <f t="shared" si="27"/>
        <v>1653550.8754097</v>
      </c>
      <c r="AJ13" s="44">
        <f t="shared" si="28"/>
        <v>2034449.4211799123</v>
      </c>
      <c r="AK13" s="1">
        <f t="shared" si="29"/>
        <v>-380898.54577021231</v>
      </c>
    </row>
    <row r="14" spans="1:37" x14ac:dyDescent="0.55000000000000004">
      <c r="A14" s="34">
        <v>9</v>
      </c>
      <c r="B14" s="10" t="s">
        <v>49</v>
      </c>
      <c r="C14" s="9" t="s">
        <v>21</v>
      </c>
      <c r="D14" s="11"/>
      <c r="E14" s="11"/>
      <c r="F14" s="11">
        <f t="shared" si="0"/>
        <v>0</v>
      </c>
      <c r="G14" s="12">
        <f t="shared" si="1"/>
        <v>0</v>
      </c>
      <c r="H14" s="12">
        <f t="shared" si="2"/>
        <v>0</v>
      </c>
      <c r="I14" s="12">
        <f t="shared" si="3"/>
        <v>0</v>
      </c>
      <c r="J14" s="12">
        <f t="shared" si="4"/>
        <v>0</v>
      </c>
      <c r="K14" s="12">
        <f t="shared" si="5"/>
        <v>0</v>
      </c>
      <c r="L14" s="12">
        <f t="shared" si="6"/>
        <v>0</v>
      </c>
      <c r="M14" s="12">
        <f t="shared" si="7"/>
        <v>0</v>
      </c>
      <c r="N14" s="12">
        <f t="shared" si="7"/>
        <v>0</v>
      </c>
      <c r="O14" s="12">
        <f t="shared" si="8"/>
        <v>0</v>
      </c>
      <c r="P14" s="12">
        <f t="shared" si="9"/>
        <v>0</v>
      </c>
      <c r="Q14" s="12">
        <f t="shared" si="10"/>
        <v>0</v>
      </c>
      <c r="R14" s="12">
        <f t="shared" si="11"/>
        <v>0</v>
      </c>
      <c r="S14" s="12">
        <f t="shared" si="12"/>
        <v>0</v>
      </c>
      <c r="T14" s="12">
        <f t="shared" si="13"/>
        <v>0</v>
      </c>
      <c r="U14" s="12">
        <f t="shared" si="14"/>
        <v>0</v>
      </c>
      <c r="V14" s="12">
        <f t="shared" si="15"/>
        <v>0</v>
      </c>
      <c r="W14" s="12">
        <f t="shared" si="16"/>
        <v>0</v>
      </c>
      <c r="X14" s="12">
        <f t="shared" si="17"/>
        <v>0</v>
      </c>
      <c r="Y14" s="12">
        <f t="shared" si="18"/>
        <v>0</v>
      </c>
      <c r="Z14" s="12">
        <f t="shared" si="19"/>
        <v>0</v>
      </c>
      <c r="AA14" s="12">
        <f t="shared" si="20"/>
        <v>0</v>
      </c>
      <c r="AB14" s="12">
        <f t="shared" si="21"/>
        <v>0</v>
      </c>
      <c r="AC14" s="12">
        <f t="shared" si="21"/>
        <v>0</v>
      </c>
      <c r="AD14" s="12">
        <f t="shared" si="22"/>
        <v>0</v>
      </c>
      <c r="AE14" s="12">
        <f t="shared" si="23"/>
        <v>0</v>
      </c>
      <c r="AF14" s="12">
        <f t="shared" si="24"/>
        <v>0</v>
      </c>
      <c r="AG14" s="12">
        <f t="shared" si="25"/>
        <v>0</v>
      </c>
      <c r="AH14" s="8">
        <f t="shared" si="26"/>
        <v>0</v>
      </c>
      <c r="AI14" s="8">
        <f t="shared" si="27"/>
        <v>0</v>
      </c>
      <c r="AJ14" s="44">
        <f t="shared" si="28"/>
        <v>0</v>
      </c>
      <c r="AK14" s="1">
        <f t="shared" si="29"/>
        <v>0</v>
      </c>
    </row>
    <row r="15" spans="1:37" x14ac:dyDescent="0.55000000000000004">
      <c r="A15" s="34">
        <v>10</v>
      </c>
      <c r="B15" s="10" t="s">
        <v>50</v>
      </c>
      <c r="C15" s="9" t="s">
        <v>21</v>
      </c>
      <c r="D15" s="11"/>
      <c r="E15" s="11"/>
      <c r="F15" s="11">
        <f t="shared" si="0"/>
        <v>0</v>
      </c>
      <c r="G15" s="12">
        <f t="shared" si="1"/>
        <v>0</v>
      </c>
      <c r="H15" s="12">
        <f t="shared" si="2"/>
        <v>0</v>
      </c>
      <c r="I15" s="12">
        <f t="shared" si="3"/>
        <v>0</v>
      </c>
      <c r="J15" s="12">
        <f t="shared" si="4"/>
        <v>0</v>
      </c>
      <c r="K15" s="12">
        <f t="shared" si="5"/>
        <v>0</v>
      </c>
      <c r="L15" s="12">
        <f t="shared" si="6"/>
        <v>0</v>
      </c>
      <c r="M15" s="12">
        <f t="shared" si="7"/>
        <v>0</v>
      </c>
      <c r="N15" s="12">
        <f t="shared" si="7"/>
        <v>0</v>
      </c>
      <c r="O15" s="12">
        <f t="shared" si="8"/>
        <v>0</v>
      </c>
      <c r="P15" s="12">
        <f t="shared" si="9"/>
        <v>0</v>
      </c>
      <c r="Q15" s="12">
        <f t="shared" si="10"/>
        <v>0</v>
      </c>
      <c r="R15" s="12">
        <f t="shared" si="11"/>
        <v>0</v>
      </c>
      <c r="S15" s="12">
        <f t="shared" si="12"/>
        <v>0</v>
      </c>
      <c r="T15" s="12">
        <f t="shared" si="13"/>
        <v>0</v>
      </c>
      <c r="U15" s="12">
        <f t="shared" si="14"/>
        <v>0</v>
      </c>
      <c r="V15" s="12">
        <f t="shared" si="15"/>
        <v>0</v>
      </c>
      <c r="W15" s="12">
        <f t="shared" si="16"/>
        <v>0</v>
      </c>
      <c r="X15" s="12">
        <f t="shared" si="17"/>
        <v>0</v>
      </c>
      <c r="Y15" s="12">
        <f t="shared" si="18"/>
        <v>0</v>
      </c>
      <c r="Z15" s="12">
        <f t="shared" si="19"/>
        <v>0</v>
      </c>
      <c r="AA15" s="12">
        <f t="shared" si="20"/>
        <v>0</v>
      </c>
      <c r="AB15" s="12">
        <f t="shared" si="21"/>
        <v>0</v>
      </c>
      <c r="AC15" s="12">
        <f t="shared" si="21"/>
        <v>0</v>
      </c>
      <c r="AD15" s="12">
        <f t="shared" si="22"/>
        <v>0</v>
      </c>
      <c r="AE15" s="12">
        <f t="shared" si="23"/>
        <v>0</v>
      </c>
      <c r="AF15" s="12">
        <f t="shared" si="24"/>
        <v>0</v>
      </c>
      <c r="AG15" s="12">
        <f t="shared" si="25"/>
        <v>0</v>
      </c>
      <c r="AH15" s="8">
        <f t="shared" si="26"/>
        <v>0</v>
      </c>
      <c r="AI15" s="8">
        <f t="shared" si="27"/>
        <v>0</v>
      </c>
      <c r="AJ15" s="44">
        <f t="shared" si="28"/>
        <v>0</v>
      </c>
      <c r="AK15" s="1">
        <f t="shared" si="29"/>
        <v>0</v>
      </c>
    </row>
    <row r="16" spans="1:37" x14ac:dyDescent="0.55000000000000004">
      <c r="A16" s="34">
        <v>11</v>
      </c>
      <c r="B16" s="10" t="s">
        <v>51</v>
      </c>
      <c r="C16" s="9" t="s">
        <v>21</v>
      </c>
      <c r="D16" s="11"/>
      <c r="E16" s="11"/>
      <c r="F16" s="11">
        <f t="shared" si="0"/>
        <v>0</v>
      </c>
      <c r="G16" s="12">
        <f t="shared" si="1"/>
        <v>0</v>
      </c>
      <c r="H16" s="12">
        <f t="shared" si="2"/>
        <v>0</v>
      </c>
      <c r="I16" s="12">
        <f t="shared" si="3"/>
        <v>0</v>
      </c>
      <c r="J16" s="12">
        <f t="shared" si="4"/>
        <v>0</v>
      </c>
      <c r="K16" s="12">
        <f t="shared" si="5"/>
        <v>0</v>
      </c>
      <c r="L16" s="12">
        <f t="shared" si="6"/>
        <v>0</v>
      </c>
      <c r="M16" s="12">
        <f t="shared" si="7"/>
        <v>0</v>
      </c>
      <c r="N16" s="12">
        <f t="shared" si="7"/>
        <v>0</v>
      </c>
      <c r="O16" s="12">
        <f t="shared" si="8"/>
        <v>0</v>
      </c>
      <c r="P16" s="12">
        <f t="shared" si="9"/>
        <v>0</v>
      </c>
      <c r="Q16" s="12">
        <f t="shared" si="10"/>
        <v>0</v>
      </c>
      <c r="R16" s="12">
        <f t="shared" si="11"/>
        <v>0</v>
      </c>
      <c r="S16" s="12">
        <f t="shared" si="12"/>
        <v>0</v>
      </c>
      <c r="T16" s="12">
        <f t="shared" si="13"/>
        <v>0</v>
      </c>
      <c r="U16" s="12">
        <f t="shared" si="14"/>
        <v>0</v>
      </c>
      <c r="V16" s="12">
        <f t="shared" si="15"/>
        <v>0</v>
      </c>
      <c r="W16" s="12">
        <f t="shared" si="16"/>
        <v>0</v>
      </c>
      <c r="X16" s="12">
        <f t="shared" si="17"/>
        <v>0</v>
      </c>
      <c r="Y16" s="12">
        <f t="shared" si="18"/>
        <v>0</v>
      </c>
      <c r="Z16" s="12">
        <f t="shared" si="19"/>
        <v>0</v>
      </c>
      <c r="AA16" s="12">
        <f t="shared" si="20"/>
        <v>0</v>
      </c>
      <c r="AB16" s="12">
        <f t="shared" si="21"/>
        <v>0</v>
      </c>
      <c r="AC16" s="12">
        <f t="shared" si="21"/>
        <v>0</v>
      </c>
      <c r="AD16" s="12">
        <f t="shared" si="22"/>
        <v>0</v>
      </c>
      <c r="AE16" s="12">
        <f t="shared" si="23"/>
        <v>0</v>
      </c>
      <c r="AF16" s="12">
        <f t="shared" si="24"/>
        <v>0</v>
      </c>
      <c r="AG16" s="12">
        <f t="shared" si="25"/>
        <v>0</v>
      </c>
      <c r="AH16" s="8">
        <f t="shared" si="26"/>
        <v>0</v>
      </c>
      <c r="AI16" s="8">
        <f t="shared" si="27"/>
        <v>0</v>
      </c>
      <c r="AJ16" s="44">
        <f t="shared" si="28"/>
        <v>0</v>
      </c>
      <c r="AK16" s="1">
        <f t="shared" si="29"/>
        <v>0</v>
      </c>
    </row>
    <row r="17" spans="1:37" x14ac:dyDescent="0.55000000000000004">
      <c r="A17" s="34">
        <v>12</v>
      </c>
      <c r="B17" s="10" t="s">
        <v>52</v>
      </c>
      <c r="C17" s="9" t="s">
        <v>21</v>
      </c>
      <c r="D17" s="11"/>
      <c r="E17" s="11"/>
      <c r="F17" s="11">
        <f t="shared" si="0"/>
        <v>0</v>
      </c>
      <c r="G17" s="12">
        <f t="shared" si="1"/>
        <v>0</v>
      </c>
      <c r="H17" s="12">
        <f t="shared" si="2"/>
        <v>0</v>
      </c>
      <c r="I17" s="12">
        <f t="shared" si="3"/>
        <v>0</v>
      </c>
      <c r="J17" s="12">
        <f t="shared" si="4"/>
        <v>0</v>
      </c>
      <c r="K17" s="12">
        <f t="shared" si="5"/>
        <v>0</v>
      </c>
      <c r="L17" s="12">
        <f t="shared" si="6"/>
        <v>0</v>
      </c>
      <c r="M17" s="12">
        <f t="shared" si="7"/>
        <v>0</v>
      </c>
      <c r="N17" s="12">
        <f t="shared" si="7"/>
        <v>0</v>
      </c>
      <c r="O17" s="12">
        <f t="shared" si="8"/>
        <v>0</v>
      </c>
      <c r="P17" s="12">
        <f t="shared" si="9"/>
        <v>0</v>
      </c>
      <c r="Q17" s="12">
        <f t="shared" si="10"/>
        <v>0</v>
      </c>
      <c r="R17" s="12">
        <f t="shared" si="11"/>
        <v>0</v>
      </c>
      <c r="S17" s="12">
        <f t="shared" si="12"/>
        <v>0</v>
      </c>
      <c r="T17" s="12">
        <f t="shared" si="13"/>
        <v>0</v>
      </c>
      <c r="U17" s="12">
        <f t="shared" si="14"/>
        <v>0</v>
      </c>
      <c r="V17" s="12">
        <f t="shared" si="15"/>
        <v>0</v>
      </c>
      <c r="W17" s="12">
        <f t="shared" si="16"/>
        <v>0</v>
      </c>
      <c r="X17" s="12">
        <f t="shared" si="17"/>
        <v>0</v>
      </c>
      <c r="Y17" s="12">
        <f t="shared" si="18"/>
        <v>0</v>
      </c>
      <c r="Z17" s="12">
        <f t="shared" si="19"/>
        <v>0</v>
      </c>
      <c r="AA17" s="12">
        <f t="shared" si="20"/>
        <v>0</v>
      </c>
      <c r="AB17" s="12">
        <f t="shared" si="21"/>
        <v>0</v>
      </c>
      <c r="AC17" s="12">
        <f t="shared" si="21"/>
        <v>0</v>
      </c>
      <c r="AD17" s="12">
        <f t="shared" si="22"/>
        <v>0</v>
      </c>
      <c r="AE17" s="12">
        <f t="shared" si="23"/>
        <v>0</v>
      </c>
      <c r="AF17" s="12">
        <f t="shared" si="24"/>
        <v>0</v>
      </c>
      <c r="AG17" s="12">
        <f t="shared" si="25"/>
        <v>0</v>
      </c>
      <c r="AH17" s="8">
        <f t="shared" si="26"/>
        <v>0</v>
      </c>
      <c r="AI17" s="8">
        <f t="shared" si="27"/>
        <v>0</v>
      </c>
      <c r="AJ17" s="44">
        <f t="shared" si="28"/>
        <v>0</v>
      </c>
      <c r="AK17" s="1">
        <f t="shared" si="29"/>
        <v>0</v>
      </c>
    </row>
    <row r="18" spans="1:37" x14ac:dyDescent="0.55000000000000004">
      <c r="A18" s="34">
        <v>13</v>
      </c>
      <c r="B18" s="13" t="s">
        <v>53</v>
      </c>
      <c r="C18" s="9" t="s">
        <v>21</v>
      </c>
      <c r="D18" s="11">
        <v>1516333.29</v>
      </c>
      <c r="E18" s="11"/>
      <c r="F18" s="11">
        <f t="shared" si="0"/>
        <v>1516333.29</v>
      </c>
      <c r="G18" s="12">
        <f t="shared" si="1"/>
        <v>196161.06700366896</v>
      </c>
      <c r="H18" s="12">
        <f t="shared" si="2"/>
        <v>114358.60523848349</v>
      </c>
      <c r="I18" s="12">
        <f t="shared" si="3"/>
        <v>0</v>
      </c>
      <c r="J18" s="12">
        <f t="shared" si="4"/>
        <v>235619.93709947003</v>
      </c>
      <c r="K18" s="12">
        <f t="shared" si="5"/>
        <v>546139.60934162245</v>
      </c>
      <c r="L18" s="12">
        <f t="shared" si="6"/>
        <v>199457.89165919283</v>
      </c>
      <c r="M18" s="12">
        <f t="shared" si="7"/>
        <v>0</v>
      </c>
      <c r="N18" s="12">
        <f t="shared" si="7"/>
        <v>0</v>
      </c>
      <c r="O18" s="12">
        <f t="shared" si="8"/>
        <v>50997.756390134535</v>
      </c>
      <c r="P18" s="12">
        <f t="shared" si="9"/>
        <v>250455.64804932737</v>
      </c>
      <c r="Q18" s="12">
        <f t="shared" si="10"/>
        <v>121055.2803200163</v>
      </c>
      <c r="R18" s="12">
        <f t="shared" si="11"/>
        <v>4533.1339013452916</v>
      </c>
      <c r="S18" s="12">
        <f t="shared" si="12"/>
        <v>47391.854423155317</v>
      </c>
      <c r="T18" s="12">
        <f t="shared" si="13"/>
        <v>1751.4380982470443</v>
      </c>
      <c r="U18" s="12">
        <f t="shared" si="14"/>
        <v>3502.8761964940886</v>
      </c>
      <c r="V18" s="12">
        <f t="shared" si="15"/>
        <v>57179.302619241738</v>
      </c>
      <c r="W18" s="12">
        <f t="shared" si="16"/>
        <v>166283.59356298411</v>
      </c>
      <c r="X18" s="12">
        <f t="shared" si="17"/>
        <v>64906.235405625768</v>
      </c>
      <c r="Y18" s="12">
        <f t="shared" si="18"/>
        <v>160411.12464533225</v>
      </c>
      <c r="Z18" s="12">
        <f t="shared" si="19"/>
        <v>15144.788261312679</v>
      </c>
      <c r="AA18" s="12">
        <f t="shared" si="20"/>
        <v>47288.8286526702</v>
      </c>
      <c r="AB18" s="12">
        <f t="shared" si="21"/>
        <v>0</v>
      </c>
      <c r="AC18" s="12">
        <f t="shared" si="21"/>
        <v>0</v>
      </c>
      <c r="AD18" s="12">
        <f t="shared" si="22"/>
        <v>24108.030293518143</v>
      </c>
      <c r="AE18" s="12">
        <f t="shared" si="23"/>
        <v>71396.858946188338</v>
      </c>
      <c r="AF18" s="12">
        <f t="shared" si="24"/>
        <v>6696.6750815328178</v>
      </c>
      <c r="AG18" s="12">
        <f t="shared" si="25"/>
        <v>17205.303671015085</v>
      </c>
      <c r="AH18" s="8">
        <f t="shared" si="26"/>
        <v>1476874.4199041994</v>
      </c>
      <c r="AI18" s="8">
        <f t="shared" si="27"/>
        <v>39458.870095800608</v>
      </c>
      <c r="AJ18" s="44">
        <f t="shared" si="28"/>
        <v>48548.294836665038</v>
      </c>
      <c r="AK18" s="1">
        <f t="shared" si="29"/>
        <v>-9089.4247408644296</v>
      </c>
    </row>
    <row r="19" spans="1:37" x14ac:dyDescent="0.55000000000000004">
      <c r="A19" s="34">
        <v>14</v>
      </c>
      <c r="B19" s="10" t="s">
        <v>18</v>
      </c>
      <c r="C19" s="9" t="s">
        <v>21</v>
      </c>
      <c r="D19" s="11"/>
      <c r="E19" s="11"/>
      <c r="F19" s="11">
        <f t="shared" si="0"/>
        <v>0</v>
      </c>
      <c r="G19" s="12">
        <f t="shared" si="1"/>
        <v>0</v>
      </c>
      <c r="H19" s="12">
        <f t="shared" si="2"/>
        <v>0</v>
      </c>
      <c r="I19" s="12">
        <f t="shared" si="3"/>
        <v>0</v>
      </c>
      <c r="J19" s="12">
        <f t="shared" si="4"/>
        <v>0</v>
      </c>
      <c r="K19" s="12">
        <f t="shared" si="5"/>
        <v>0</v>
      </c>
      <c r="L19" s="12">
        <f t="shared" si="6"/>
        <v>0</v>
      </c>
      <c r="M19" s="12">
        <f t="shared" si="7"/>
        <v>0</v>
      </c>
      <c r="N19" s="12">
        <f t="shared" si="7"/>
        <v>0</v>
      </c>
      <c r="O19" s="12">
        <f t="shared" si="8"/>
        <v>0</v>
      </c>
      <c r="P19" s="12">
        <f t="shared" si="9"/>
        <v>0</v>
      </c>
      <c r="Q19" s="12">
        <f t="shared" si="10"/>
        <v>0</v>
      </c>
      <c r="R19" s="12">
        <f t="shared" si="11"/>
        <v>0</v>
      </c>
      <c r="S19" s="12">
        <f t="shared" si="12"/>
        <v>0</v>
      </c>
      <c r="T19" s="12">
        <f t="shared" si="13"/>
        <v>0</v>
      </c>
      <c r="U19" s="12">
        <f t="shared" si="14"/>
        <v>0</v>
      </c>
      <c r="V19" s="12">
        <f t="shared" si="15"/>
        <v>0</v>
      </c>
      <c r="W19" s="12">
        <f t="shared" si="16"/>
        <v>0</v>
      </c>
      <c r="X19" s="12">
        <f t="shared" si="17"/>
        <v>0</v>
      </c>
      <c r="Y19" s="12">
        <f t="shared" si="18"/>
        <v>0</v>
      </c>
      <c r="Z19" s="12">
        <f t="shared" si="19"/>
        <v>0</v>
      </c>
      <c r="AA19" s="12">
        <f t="shared" si="20"/>
        <v>0</v>
      </c>
      <c r="AB19" s="12">
        <f t="shared" si="21"/>
        <v>0</v>
      </c>
      <c r="AC19" s="12">
        <f t="shared" si="21"/>
        <v>0</v>
      </c>
      <c r="AD19" s="12">
        <f t="shared" si="22"/>
        <v>0</v>
      </c>
      <c r="AE19" s="12">
        <f t="shared" si="23"/>
        <v>0</v>
      </c>
      <c r="AF19" s="12">
        <f t="shared" si="24"/>
        <v>0</v>
      </c>
      <c r="AG19" s="12">
        <f t="shared" si="25"/>
        <v>0</v>
      </c>
      <c r="AH19" s="8">
        <f t="shared" si="26"/>
        <v>0</v>
      </c>
      <c r="AI19" s="8">
        <f t="shared" si="27"/>
        <v>0</v>
      </c>
      <c r="AJ19" s="44">
        <f t="shared" si="28"/>
        <v>0</v>
      </c>
      <c r="AK19" s="1">
        <f t="shared" si="29"/>
        <v>0</v>
      </c>
    </row>
    <row r="20" spans="1:37" x14ac:dyDescent="0.55000000000000004">
      <c r="A20" s="34">
        <v>15</v>
      </c>
      <c r="B20" s="10" t="s">
        <v>44</v>
      </c>
      <c r="C20" s="9" t="s">
        <v>21</v>
      </c>
      <c r="D20" s="11"/>
      <c r="E20" s="11"/>
      <c r="F20" s="11">
        <f t="shared" si="0"/>
        <v>0</v>
      </c>
      <c r="G20" s="12">
        <f t="shared" si="1"/>
        <v>0</v>
      </c>
      <c r="H20" s="12">
        <f t="shared" si="2"/>
        <v>0</v>
      </c>
      <c r="I20" s="12">
        <f t="shared" si="3"/>
        <v>0</v>
      </c>
      <c r="J20" s="12">
        <f t="shared" si="4"/>
        <v>0</v>
      </c>
      <c r="K20" s="12">
        <f t="shared" si="5"/>
        <v>0</v>
      </c>
      <c r="L20" s="12">
        <f t="shared" si="6"/>
        <v>0</v>
      </c>
      <c r="M20" s="12">
        <f t="shared" si="7"/>
        <v>0</v>
      </c>
      <c r="N20" s="12">
        <f t="shared" si="7"/>
        <v>0</v>
      </c>
      <c r="O20" s="12">
        <f t="shared" si="8"/>
        <v>0</v>
      </c>
      <c r="P20" s="12">
        <f t="shared" si="9"/>
        <v>0</v>
      </c>
      <c r="Q20" s="12">
        <f t="shared" si="10"/>
        <v>0</v>
      </c>
      <c r="R20" s="12">
        <f t="shared" si="11"/>
        <v>0</v>
      </c>
      <c r="S20" s="12">
        <f t="shared" si="12"/>
        <v>0</v>
      </c>
      <c r="T20" s="12">
        <f t="shared" si="13"/>
        <v>0</v>
      </c>
      <c r="U20" s="12">
        <f t="shared" si="14"/>
        <v>0</v>
      </c>
      <c r="V20" s="12">
        <f t="shared" si="15"/>
        <v>0</v>
      </c>
      <c r="W20" s="12">
        <f t="shared" si="16"/>
        <v>0</v>
      </c>
      <c r="X20" s="12">
        <f t="shared" si="17"/>
        <v>0</v>
      </c>
      <c r="Y20" s="12">
        <f t="shared" si="18"/>
        <v>0</v>
      </c>
      <c r="Z20" s="12">
        <f t="shared" si="19"/>
        <v>0</v>
      </c>
      <c r="AA20" s="12">
        <f t="shared" si="20"/>
        <v>0</v>
      </c>
      <c r="AB20" s="12">
        <f t="shared" si="21"/>
        <v>0</v>
      </c>
      <c r="AC20" s="12">
        <f t="shared" si="21"/>
        <v>0</v>
      </c>
      <c r="AD20" s="12">
        <f t="shared" si="22"/>
        <v>0</v>
      </c>
      <c r="AE20" s="12">
        <f t="shared" si="23"/>
        <v>0</v>
      </c>
      <c r="AF20" s="12">
        <f t="shared" si="24"/>
        <v>0</v>
      </c>
      <c r="AG20" s="12">
        <f t="shared" si="25"/>
        <v>0</v>
      </c>
      <c r="AH20" s="8">
        <f t="shared" si="26"/>
        <v>0</v>
      </c>
      <c r="AI20" s="8">
        <f t="shared" si="27"/>
        <v>0</v>
      </c>
      <c r="AJ20" s="44">
        <f t="shared" si="28"/>
        <v>0</v>
      </c>
      <c r="AK20" s="1">
        <f t="shared" si="29"/>
        <v>0</v>
      </c>
    </row>
    <row r="21" spans="1:37" x14ac:dyDescent="0.55000000000000004">
      <c r="A21" s="34">
        <v>16</v>
      </c>
      <c r="B21" s="10" t="s">
        <v>100</v>
      </c>
      <c r="C21" s="9" t="s">
        <v>21</v>
      </c>
      <c r="D21" s="11"/>
      <c r="E21" s="11"/>
      <c r="F21" s="11">
        <f t="shared" si="0"/>
        <v>0</v>
      </c>
      <c r="G21" s="12">
        <f t="shared" si="1"/>
        <v>0</v>
      </c>
      <c r="H21" s="12">
        <f t="shared" si="2"/>
        <v>0</v>
      </c>
      <c r="I21" s="12">
        <f t="shared" si="3"/>
        <v>0</v>
      </c>
      <c r="J21" s="12">
        <f t="shared" si="4"/>
        <v>0</v>
      </c>
      <c r="K21" s="12">
        <f t="shared" si="5"/>
        <v>0</v>
      </c>
      <c r="L21" s="12">
        <f t="shared" si="6"/>
        <v>0</v>
      </c>
      <c r="M21" s="12">
        <f t="shared" si="7"/>
        <v>0</v>
      </c>
      <c r="N21" s="12">
        <f t="shared" si="7"/>
        <v>0</v>
      </c>
      <c r="O21" s="12">
        <f t="shared" si="8"/>
        <v>0</v>
      </c>
      <c r="P21" s="12">
        <f t="shared" si="9"/>
        <v>0</v>
      </c>
      <c r="Q21" s="12">
        <f t="shared" si="10"/>
        <v>0</v>
      </c>
      <c r="R21" s="12">
        <f t="shared" si="11"/>
        <v>0</v>
      </c>
      <c r="S21" s="12">
        <f t="shared" si="12"/>
        <v>0</v>
      </c>
      <c r="T21" s="12">
        <f t="shared" si="13"/>
        <v>0</v>
      </c>
      <c r="U21" s="12">
        <f t="shared" si="14"/>
        <v>0</v>
      </c>
      <c r="V21" s="12">
        <f t="shared" si="15"/>
        <v>0</v>
      </c>
      <c r="W21" s="12">
        <f t="shared" si="16"/>
        <v>0</v>
      </c>
      <c r="X21" s="12">
        <f t="shared" si="17"/>
        <v>0</v>
      </c>
      <c r="Y21" s="12">
        <f t="shared" si="18"/>
        <v>0</v>
      </c>
      <c r="Z21" s="12">
        <f t="shared" si="19"/>
        <v>0</v>
      </c>
      <c r="AA21" s="12">
        <f t="shared" si="20"/>
        <v>0</v>
      </c>
      <c r="AB21" s="12">
        <f t="shared" si="21"/>
        <v>0</v>
      </c>
      <c r="AC21" s="12">
        <f t="shared" si="21"/>
        <v>0</v>
      </c>
      <c r="AD21" s="12">
        <f t="shared" si="22"/>
        <v>0</v>
      </c>
      <c r="AE21" s="12">
        <f t="shared" si="23"/>
        <v>0</v>
      </c>
      <c r="AF21" s="12">
        <f t="shared" si="24"/>
        <v>0</v>
      </c>
      <c r="AG21" s="12">
        <f t="shared" si="25"/>
        <v>0</v>
      </c>
      <c r="AH21" s="8">
        <f t="shared" si="26"/>
        <v>0</v>
      </c>
      <c r="AI21" s="8">
        <f t="shared" si="27"/>
        <v>0</v>
      </c>
      <c r="AJ21" s="44">
        <f t="shared" si="28"/>
        <v>0</v>
      </c>
      <c r="AK21" s="1">
        <f t="shared" si="29"/>
        <v>0</v>
      </c>
    </row>
    <row r="22" spans="1:37" x14ac:dyDescent="0.55000000000000004">
      <c r="A22" s="34">
        <v>17</v>
      </c>
      <c r="B22" s="10" t="s">
        <v>54</v>
      </c>
      <c r="C22" s="9" t="s">
        <v>21</v>
      </c>
      <c r="D22" s="11">
        <v>3962400</v>
      </c>
      <c r="E22" s="11"/>
      <c r="F22" s="11">
        <f t="shared" si="0"/>
        <v>3962400</v>
      </c>
      <c r="G22" s="12">
        <f t="shared" si="1"/>
        <v>512597.47248267429</v>
      </c>
      <c r="H22" s="12">
        <f t="shared" si="2"/>
        <v>298835.71137382794</v>
      </c>
      <c r="I22" s="12">
        <f t="shared" si="3"/>
        <v>0</v>
      </c>
      <c r="J22" s="12">
        <f t="shared" si="4"/>
        <v>615709.25397472479</v>
      </c>
      <c r="K22" s="12">
        <f t="shared" si="5"/>
        <v>1427142.437831227</v>
      </c>
      <c r="L22" s="12">
        <f t="shared" si="6"/>
        <v>521212.55605381168</v>
      </c>
      <c r="M22" s="12">
        <f t="shared" si="7"/>
        <v>0</v>
      </c>
      <c r="N22" s="12">
        <f t="shared" si="7"/>
        <v>0</v>
      </c>
      <c r="O22" s="12">
        <f t="shared" si="8"/>
        <v>133264.57399103139</v>
      </c>
      <c r="P22" s="12">
        <f t="shared" si="9"/>
        <v>654477.13004484307</v>
      </c>
      <c r="Q22" s="12">
        <f t="shared" si="10"/>
        <v>316335.09987770079</v>
      </c>
      <c r="R22" s="12">
        <f t="shared" si="11"/>
        <v>11845.739910313901</v>
      </c>
      <c r="S22" s="12">
        <f t="shared" si="12"/>
        <v>123841.82633509987</v>
      </c>
      <c r="T22" s="12">
        <f t="shared" si="13"/>
        <v>4576.7631471667346</v>
      </c>
      <c r="U22" s="12">
        <f t="shared" si="14"/>
        <v>9153.5262943334692</v>
      </c>
      <c r="V22" s="12">
        <f t="shared" si="15"/>
        <v>149417.85568691397</v>
      </c>
      <c r="W22" s="12">
        <f t="shared" si="16"/>
        <v>434523.27761924174</v>
      </c>
      <c r="X22" s="12">
        <f t="shared" si="17"/>
        <v>169609.45780676723</v>
      </c>
      <c r="Y22" s="12">
        <f t="shared" si="18"/>
        <v>419177.6600081533</v>
      </c>
      <c r="Z22" s="12">
        <f t="shared" si="19"/>
        <v>39575.540154912349</v>
      </c>
      <c r="AA22" s="12">
        <f t="shared" si="20"/>
        <v>123572.60497350183</v>
      </c>
      <c r="AB22" s="12">
        <f t="shared" si="21"/>
        <v>0</v>
      </c>
      <c r="AC22" s="12">
        <f t="shared" si="21"/>
        <v>0</v>
      </c>
      <c r="AD22" s="12">
        <f t="shared" si="22"/>
        <v>62997.798613942112</v>
      </c>
      <c r="AE22" s="12">
        <f t="shared" si="23"/>
        <v>186570.40358744393</v>
      </c>
      <c r="AF22" s="12">
        <f t="shared" si="24"/>
        <v>17499.388503872808</v>
      </c>
      <c r="AG22" s="12">
        <f t="shared" si="25"/>
        <v>44959.967386873213</v>
      </c>
      <c r="AH22" s="8">
        <f t="shared" si="26"/>
        <v>3859288.2185079502</v>
      </c>
      <c r="AI22" s="8">
        <f t="shared" si="27"/>
        <v>103111.78149204981</v>
      </c>
      <c r="AJ22" s="44">
        <f t="shared" si="28"/>
        <v>126863.77376889322</v>
      </c>
      <c r="AK22" s="1">
        <f t="shared" si="29"/>
        <v>-23751.992276843419</v>
      </c>
    </row>
    <row r="23" spans="1:37" x14ac:dyDescent="0.55000000000000004">
      <c r="A23" s="34">
        <v>18</v>
      </c>
      <c r="B23" s="10" t="s">
        <v>101</v>
      </c>
      <c r="C23" s="9" t="s">
        <v>21</v>
      </c>
      <c r="D23" s="11"/>
      <c r="E23" s="11"/>
      <c r="F23" s="11">
        <f t="shared" si="0"/>
        <v>0</v>
      </c>
      <c r="G23" s="12">
        <f t="shared" si="1"/>
        <v>0</v>
      </c>
      <c r="H23" s="12">
        <f t="shared" si="2"/>
        <v>0</v>
      </c>
      <c r="I23" s="12">
        <f t="shared" si="3"/>
        <v>0</v>
      </c>
      <c r="J23" s="12">
        <f t="shared" si="4"/>
        <v>0</v>
      </c>
      <c r="K23" s="12">
        <f t="shared" si="5"/>
        <v>0</v>
      </c>
      <c r="L23" s="12">
        <f t="shared" si="6"/>
        <v>0</v>
      </c>
      <c r="M23" s="12">
        <f t="shared" si="7"/>
        <v>0</v>
      </c>
      <c r="N23" s="12">
        <f t="shared" si="7"/>
        <v>0</v>
      </c>
      <c r="O23" s="12">
        <f t="shared" si="8"/>
        <v>0</v>
      </c>
      <c r="P23" s="12">
        <f t="shared" si="9"/>
        <v>0</v>
      </c>
      <c r="Q23" s="12">
        <f t="shared" si="10"/>
        <v>0</v>
      </c>
      <c r="R23" s="12">
        <f t="shared" si="11"/>
        <v>0</v>
      </c>
      <c r="S23" s="12">
        <f t="shared" si="12"/>
        <v>0</v>
      </c>
      <c r="T23" s="12">
        <f t="shared" si="13"/>
        <v>0</v>
      </c>
      <c r="U23" s="12">
        <f t="shared" si="14"/>
        <v>0</v>
      </c>
      <c r="V23" s="12">
        <f t="shared" si="15"/>
        <v>0</v>
      </c>
      <c r="W23" s="12">
        <f t="shared" si="16"/>
        <v>0</v>
      </c>
      <c r="X23" s="12">
        <f t="shared" si="17"/>
        <v>0</v>
      </c>
      <c r="Y23" s="12">
        <f t="shared" si="18"/>
        <v>0</v>
      </c>
      <c r="Z23" s="12">
        <f t="shared" si="19"/>
        <v>0</v>
      </c>
      <c r="AA23" s="12">
        <f t="shared" si="20"/>
        <v>0</v>
      </c>
      <c r="AB23" s="12">
        <f t="shared" si="21"/>
        <v>0</v>
      </c>
      <c r="AC23" s="12">
        <f t="shared" si="21"/>
        <v>0</v>
      </c>
      <c r="AD23" s="12">
        <f t="shared" si="22"/>
        <v>0</v>
      </c>
      <c r="AE23" s="12">
        <f t="shared" si="23"/>
        <v>0</v>
      </c>
      <c r="AF23" s="12">
        <f t="shared" si="24"/>
        <v>0</v>
      </c>
      <c r="AG23" s="12">
        <f t="shared" si="25"/>
        <v>0</v>
      </c>
      <c r="AH23" s="8">
        <f t="shared" si="26"/>
        <v>0</v>
      </c>
      <c r="AI23" s="8">
        <f t="shared" si="27"/>
        <v>0</v>
      </c>
      <c r="AJ23" s="44">
        <f t="shared" si="28"/>
        <v>0</v>
      </c>
      <c r="AK23" s="1">
        <f t="shared" si="29"/>
        <v>0</v>
      </c>
    </row>
    <row r="24" spans="1:37" x14ac:dyDescent="0.55000000000000004">
      <c r="A24" s="34">
        <v>19</v>
      </c>
      <c r="B24" s="10" t="s">
        <v>102</v>
      </c>
      <c r="C24" s="9" t="s">
        <v>21</v>
      </c>
      <c r="D24" s="11">
        <v>27567.3</v>
      </c>
      <c r="E24" s="11"/>
      <c r="F24" s="11">
        <f t="shared" si="0"/>
        <v>27567.3</v>
      </c>
      <c r="G24" s="12">
        <f t="shared" si="1"/>
        <v>3566.2548715858129</v>
      </c>
      <c r="H24" s="12">
        <f t="shared" si="2"/>
        <v>2079.066653077864</v>
      </c>
      <c r="I24" s="12">
        <f t="shared" si="3"/>
        <v>0</v>
      </c>
      <c r="J24" s="12">
        <f t="shared" si="4"/>
        <v>4283.6265185487164</v>
      </c>
      <c r="K24" s="12">
        <f t="shared" si="5"/>
        <v>9928.9480432123928</v>
      </c>
      <c r="L24" s="12">
        <f t="shared" si="6"/>
        <v>3626.1919282511208</v>
      </c>
      <c r="M24" s="12">
        <f t="shared" si="7"/>
        <v>0</v>
      </c>
      <c r="N24" s="12">
        <f t="shared" si="7"/>
        <v>0</v>
      </c>
      <c r="O24" s="12">
        <f t="shared" si="8"/>
        <v>927.15134529147986</v>
      </c>
      <c r="P24" s="12">
        <f t="shared" si="9"/>
        <v>4553.3432735426004</v>
      </c>
      <c r="Q24" s="12">
        <f t="shared" si="10"/>
        <v>2200.8137994292701</v>
      </c>
      <c r="R24" s="12">
        <f t="shared" si="11"/>
        <v>82.413452914798199</v>
      </c>
      <c r="S24" s="12">
        <f t="shared" si="12"/>
        <v>861.59518956379941</v>
      </c>
      <c r="T24" s="12">
        <f t="shared" si="13"/>
        <v>31.84156135344476</v>
      </c>
      <c r="U24" s="12">
        <f t="shared" si="14"/>
        <v>63.68312270688952</v>
      </c>
      <c r="V24" s="12">
        <f t="shared" si="15"/>
        <v>1039.5333265389318</v>
      </c>
      <c r="W24" s="12">
        <f t="shared" si="16"/>
        <v>3023.0752955564612</v>
      </c>
      <c r="X24" s="12">
        <f t="shared" si="17"/>
        <v>1180.0108030982472</v>
      </c>
      <c r="Y24" s="12">
        <f t="shared" si="18"/>
        <v>2916.3124133713823</v>
      </c>
      <c r="Z24" s="12">
        <f t="shared" si="19"/>
        <v>275.33585405625763</v>
      </c>
      <c r="AA24" s="12">
        <f t="shared" si="20"/>
        <v>859.72215654300851</v>
      </c>
      <c r="AB24" s="12">
        <f t="shared" si="21"/>
        <v>0</v>
      </c>
      <c r="AC24" s="12">
        <f t="shared" si="21"/>
        <v>0</v>
      </c>
      <c r="AD24" s="12">
        <f t="shared" si="22"/>
        <v>438.28972686506319</v>
      </c>
      <c r="AE24" s="12">
        <f t="shared" si="23"/>
        <v>1298.0118834080718</v>
      </c>
      <c r="AF24" s="12">
        <f t="shared" si="24"/>
        <v>121.74714635140644</v>
      </c>
      <c r="AG24" s="12">
        <f t="shared" si="25"/>
        <v>312.79651447207499</v>
      </c>
      <c r="AH24" s="8">
        <f t="shared" si="26"/>
        <v>26849.928353037096</v>
      </c>
      <c r="AI24" s="8">
        <f t="shared" si="27"/>
        <v>717.37164696290347</v>
      </c>
      <c r="AJ24" s="44">
        <f t="shared" si="28"/>
        <v>882.61955143832267</v>
      </c>
      <c r="AK24" s="1">
        <f t="shared" si="29"/>
        <v>-165.2479044754192</v>
      </c>
    </row>
    <row r="25" spans="1:37" x14ac:dyDescent="0.55000000000000004">
      <c r="A25" s="34">
        <v>20</v>
      </c>
      <c r="B25" s="10" t="s">
        <v>103</v>
      </c>
      <c r="C25" s="9" t="s">
        <v>21</v>
      </c>
      <c r="D25" s="11"/>
      <c r="E25" s="11"/>
      <c r="F25" s="11">
        <f t="shared" si="0"/>
        <v>0</v>
      </c>
      <c r="G25" s="12">
        <f t="shared" si="1"/>
        <v>0</v>
      </c>
      <c r="H25" s="12">
        <f t="shared" si="2"/>
        <v>0</v>
      </c>
      <c r="I25" s="12">
        <f t="shared" si="3"/>
        <v>0</v>
      </c>
      <c r="J25" s="12">
        <f t="shared" si="4"/>
        <v>0</v>
      </c>
      <c r="K25" s="12">
        <f t="shared" si="5"/>
        <v>0</v>
      </c>
      <c r="L25" s="12">
        <f t="shared" si="6"/>
        <v>0</v>
      </c>
      <c r="M25" s="12">
        <f t="shared" si="7"/>
        <v>0</v>
      </c>
      <c r="N25" s="12">
        <f t="shared" si="7"/>
        <v>0</v>
      </c>
      <c r="O25" s="12">
        <f t="shared" si="8"/>
        <v>0</v>
      </c>
      <c r="P25" s="12">
        <f t="shared" si="9"/>
        <v>0</v>
      </c>
      <c r="Q25" s="12">
        <f t="shared" si="10"/>
        <v>0</v>
      </c>
      <c r="R25" s="12">
        <f t="shared" si="11"/>
        <v>0</v>
      </c>
      <c r="S25" s="12">
        <f t="shared" si="12"/>
        <v>0</v>
      </c>
      <c r="T25" s="12">
        <f t="shared" si="13"/>
        <v>0</v>
      </c>
      <c r="U25" s="12">
        <f t="shared" si="14"/>
        <v>0</v>
      </c>
      <c r="V25" s="12">
        <f t="shared" si="15"/>
        <v>0</v>
      </c>
      <c r="W25" s="12">
        <f t="shared" si="16"/>
        <v>0</v>
      </c>
      <c r="X25" s="12">
        <f t="shared" si="17"/>
        <v>0</v>
      </c>
      <c r="Y25" s="12">
        <f t="shared" si="18"/>
        <v>0</v>
      </c>
      <c r="Z25" s="12">
        <f t="shared" si="19"/>
        <v>0</v>
      </c>
      <c r="AA25" s="12">
        <f t="shared" si="20"/>
        <v>0</v>
      </c>
      <c r="AB25" s="12">
        <f t="shared" si="21"/>
        <v>0</v>
      </c>
      <c r="AC25" s="12">
        <f t="shared" si="21"/>
        <v>0</v>
      </c>
      <c r="AD25" s="12">
        <f t="shared" si="22"/>
        <v>0</v>
      </c>
      <c r="AE25" s="12">
        <f t="shared" si="23"/>
        <v>0</v>
      </c>
      <c r="AF25" s="12">
        <f t="shared" si="24"/>
        <v>0</v>
      </c>
      <c r="AG25" s="12">
        <f t="shared" si="25"/>
        <v>0</v>
      </c>
      <c r="AH25" s="8">
        <f t="shared" si="26"/>
        <v>0</v>
      </c>
      <c r="AI25" s="8">
        <f t="shared" si="27"/>
        <v>0</v>
      </c>
      <c r="AJ25" s="44">
        <f t="shared" si="28"/>
        <v>0</v>
      </c>
      <c r="AK25" s="1">
        <f t="shared" si="29"/>
        <v>0</v>
      </c>
    </row>
    <row r="26" spans="1:37" x14ac:dyDescent="0.55000000000000004">
      <c r="A26" s="34">
        <v>21</v>
      </c>
      <c r="B26" s="10" t="s">
        <v>55</v>
      </c>
      <c r="C26" s="9" t="s">
        <v>21</v>
      </c>
      <c r="D26" s="11"/>
      <c r="E26" s="11"/>
      <c r="F26" s="11">
        <f t="shared" si="0"/>
        <v>0</v>
      </c>
      <c r="G26" s="12">
        <f t="shared" si="1"/>
        <v>0</v>
      </c>
      <c r="H26" s="12">
        <f t="shared" si="2"/>
        <v>0</v>
      </c>
      <c r="I26" s="12">
        <f t="shared" si="3"/>
        <v>0</v>
      </c>
      <c r="J26" s="12">
        <f t="shared" si="4"/>
        <v>0</v>
      </c>
      <c r="K26" s="12">
        <f t="shared" si="5"/>
        <v>0</v>
      </c>
      <c r="L26" s="12">
        <f t="shared" si="6"/>
        <v>0</v>
      </c>
      <c r="M26" s="12">
        <f t="shared" si="7"/>
        <v>0</v>
      </c>
      <c r="N26" s="12">
        <f t="shared" si="7"/>
        <v>0</v>
      </c>
      <c r="O26" s="12">
        <f t="shared" si="8"/>
        <v>0</v>
      </c>
      <c r="P26" s="12">
        <f t="shared" si="9"/>
        <v>0</v>
      </c>
      <c r="Q26" s="12">
        <f t="shared" si="10"/>
        <v>0</v>
      </c>
      <c r="R26" s="12">
        <f t="shared" si="11"/>
        <v>0</v>
      </c>
      <c r="S26" s="12">
        <f t="shared" si="12"/>
        <v>0</v>
      </c>
      <c r="T26" s="12">
        <f t="shared" si="13"/>
        <v>0</v>
      </c>
      <c r="U26" s="12">
        <f t="shared" si="14"/>
        <v>0</v>
      </c>
      <c r="V26" s="12">
        <f t="shared" si="15"/>
        <v>0</v>
      </c>
      <c r="W26" s="12">
        <f t="shared" si="16"/>
        <v>0</v>
      </c>
      <c r="X26" s="12">
        <f t="shared" si="17"/>
        <v>0</v>
      </c>
      <c r="Y26" s="12">
        <f t="shared" si="18"/>
        <v>0</v>
      </c>
      <c r="Z26" s="12">
        <f t="shared" si="19"/>
        <v>0</v>
      </c>
      <c r="AA26" s="12">
        <f t="shared" si="20"/>
        <v>0</v>
      </c>
      <c r="AB26" s="12">
        <f t="shared" si="21"/>
        <v>0</v>
      </c>
      <c r="AC26" s="12">
        <f t="shared" si="21"/>
        <v>0</v>
      </c>
      <c r="AD26" s="12">
        <f t="shared" si="22"/>
        <v>0</v>
      </c>
      <c r="AE26" s="12">
        <f t="shared" si="23"/>
        <v>0</v>
      </c>
      <c r="AF26" s="12">
        <f t="shared" si="24"/>
        <v>0</v>
      </c>
      <c r="AG26" s="12">
        <f t="shared" si="25"/>
        <v>0</v>
      </c>
      <c r="AH26" s="8">
        <f t="shared" si="26"/>
        <v>0</v>
      </c>
      <c r="AI26" s="8">
        <f t="shared" si="27"/>
        <v>0</v>
      </c>
      <c r="AJ26" s="44">
        <f t="shared" si="28"/>
        <v>0</v>
      </c>
      <c r="AK26" s="1">
        <f t="shared" si="29"/>
        <v>0</v>
      </c>
    </row>
    <row r="27" spans="1:37" x14ac:dyDescent="0.55000000000000004">
      <c r="A27" s="34">
        <v>22</v>
      </c>
      <c r="B27" s="10" t="s">
        <v>56</v>
      </c>
      <c r="C27" s="9" t="s">
        <v>21</v>
      </c>
      <c r="D27" s="11"/>
      <c r="E27" s="11"/>
      <c r="F27" s="11">
        <f t="shared" si="0"/>
        <v>0</v>
      </c>
      <c r="G27" s="12">
        <f t="shared" si="1"/>
        <v>0</v>
      </c>
      <c r="H27" s="12">
        <f t="shared" si="2"/>
        <v>0</v>
      </c>
      <c r="I27" s="12">
        <f t="shared" si="3"/>
        <v>0</v>
      </c>
      <c r="J27" s="12">
        <f t="shared" si="4"/>
        <v>0</v>
      </c>
      <c r="K27" s="12">
        <f t="shared" si="5"/>
        <v>0</v>
      </c>
      <c r="L27" s="12">
        <f t="shared" si="6"/>
        <v>0</v>
      </c>
      <c r="M27" s="12">
        <f t="shared" si="7"/>
        <v>0</v>
      </c>
      <c r="N27" s="12">
        <f t="shared" si="7"/>
        <v>0</v>
      </c>
      <c r="O27" s="12">
        <f t="shared" si="8"/>
        <v>0</v>
      </c>
      <c r="P27" s="12">
        <f t="shared" si="9"/>
        <v>0</v>
      </c>
      <c r="Q27" s="12">
        <f t="shared" si="10"/>
        <v>0</v>
      </c>
      <c r="R27" s="12">
        <f t="shared" si="11"/>
        <v>0</v>
      </c>
      <c r="S27" s="12">
        <f t="shared" si="12"/>
        <v>0</v>
      </c>
      <c r="T27" s="12">
        <f t="shared" si="13"/>
        <v>0</v>
      </c>
      <c r="U27" s="12">
        <f t="shared" si="14"/>
        <v>0</v>
      </c>
      <c r="V27" s="12">
        <f t="shared" si="15"/>
        <v>0</v>
      </c>
      <c r="W27" s="12">
        <f t="shared" si="16"/>
        <v>0</v>
      </c>
      <c r="X27" s="12">
        <f t="shared" si="17"/>
        <v>0</v>
      </c>
      <c r="Y27" s="12">
        <f t="shared" si="18"/>
        <v>0</v>
      </c>
      <c r="Z27" s="12">
        <f t="shared" si="19"/>
        <v>0</v>
      </c>
      <c r="AA27" s="12">
        <f t="shared" si="20"/>
        <v>0</v>
      </c>
      <c r="AB27" s="12">
        <f t="shared" si="21"/>
        <v>0</v>
      </c>
      <c r="AC27" s="12">
        <f t="shared" si="21"/>
        <v>0</v>
      </c>
      <c r="AD27" s="12">
        <f t="shared" si="22"/>
        <v>0</v>
      </c>
      <c r="AE27" s="12">
        <f t="shared" si="23"/>
        <v>0</v>
      </c>
      <c r="AF27" s="12">
        <f t="shared" si="24"/>
        <v>0</v>
      </c>
      <c r="AG27" s="12">
        <f t="shared" si="25"/>
        <v>0</v>
      </c>
      <c r="AH27" s="8">
        <f t="shared" si="26"/>
        <v>0</v>
      </c>
      <c r="AI27" s="8">
        <f t="shared" si="27"/>
        <v>0</v>
      </c>
      <c r="AJ27" s="44">
        <f t="shared" si="28"/>
        <v>0</v>
      </c>
      <c r="AK27" s="1">
        <f t="shared" si="29"/>
        <v>0</v>
      </c>
    </row>
    <row r="28" spans="1:37" s="25" customFormat="1" x14ac:dyDescent="0.55000000000000004">
      <c r="A28" s="34">
        <v>23</v>
      </c>
      <c r="B28" s="10" t="s">
        <v>57</v>
      </c>
      <c r="C28" s="9" t="s">
        <v>21</v>
      </c>
      <c r="D28" s="11"/>
      <c r="E28" s="11"/>
      <c r="F28" s="11">
        <f t="shared" si="0"/>
        <v>0</v>
      </c>
      <c r="G28" s="12">
        <f t="shared" si="1"/>
        <v>0</v>
      </c>
      <c r="H28" s="12">
        <f t="shared" si="2"/>
        <v>0</v>
      </c>
      <c r="I28" s="12">
        <f t="shared" si="3"/>
        <v>0</v>
      </c>
      <c r="J28" s="12">
        <f t="shared" si="4"/>
        <v>0</v>
      </c>
      <c r="K28" s="12">
        <f t="shared" si="5"/>
        <v>0</v>
      </c>
      <c r="L28" s="12">
        <f t="shared" si="6"/>
        <v>0</v>
      </c>
      <c r="M28" s="12">
        <f t="shared" si="7"/>
        <v>0</v>
      </c>
      <c r="N28" s="12">
        <f t="shared" si="7"/>
        <v>0</v>
      </c>
      <c r="O28" s="12">
        <f t="shared" si="8"/>
        <v>0</v>
      </c>
      <c r="P28" s="12">
        <f t="shared" si="9"/>
        <v>0</v>
      </c>
      <c r="Q28" s="12">
        <f t="shared" si="10"/>
        <v>0</v>
      </c>
      <c r="R28" s="12">
        <f t="shared" si="11"/>
        <v>0</v>
      </c>
      <c r="S28" s="12">
        <f t="shared" si="12"/>
        <v>0</v>
      </c>
      <c r="T28" s="12">
        <f t="shared" si="13"/>
        <v>0</v>
      </c>
      <c r="U28" s="12">
        <f t="shared" si="14"/>
        <v>0</v>
      </c>
      <c r="V28" s="12">
        <f t="shared" si="15"/>
        <v>0</v>
      </c>
      <c r="W28" s="12">
        <f t="shared" si="16"/>
        <v>0</v>
      </c>
      <c r="X28" s="12">
        <f t="shared" si="17"/>
        <v>0</v>
      </c>
      <c r="Y28" s="12">
        <f t="shared" si="18"/>
        <v>0</v>
      </c>
      <c r="Z28" s="12">
        <f t="shared" si="19"/>
        <v>0</v>
      </c>
      <c r="AA28" s="12">
        <f t="shared" si="20"/>
        <v>0</v>
      </c>
      <c r="AB28" s="12">
        <f t="shared" si="21"/>
        <v>0</v>
      </c>
      <c r="AC28" s="12">
        <f t="shared" si="21"/>
        <v>0</v>
      </c>
      <c r="AD28" s="12">
        <f t="shared" si="22"/>
        <v>0</v>
      </c>
      <c r="AE28" s="12">
        <f t="shared" si="23"/>
        <v>0</v>
      </c>
      <c r="AF28" s="12">
        <f t="shared" si="24"/>
        <v>0</v>
      </c>
      <c r="AG28" s="12">
        <f t="shared" si="25"/>
        <v>0</v>
      </c>
      <c r="AH28" s="8">
        <f t="shared" si="26"/>
        <v>0</v>
      </c>
      <c r="AI28" s="24">
        <f t="shared" si="27"/>
        <v>0</v>
      </c>
      <c r="AJ28" s="47">
        <f t="shared" si="28"/>
        <v>0</v>
      </c>
      <c r="AK28" s="25">
        <f t="shared" si="29"/>
        <v>0</v>
      </c>
    </row>
    <row r="29" spans="1:37" x14ac:dyDescent="0.55000000000000004">
      <c r="A29" s="34">
        <v>24</v>
      </c>
      <c r="B29" s="10" t="s">
        <v>58</v>
      </c>
      <c r="C29" s="9" t="s">
        <v>21</v>
      </c>
      <c r="D29" s="11"/>
      <c r="E29" s="11"/>
      <c r="F29" s="11">
        <f t="shared" si="0"/>
        <v>0</v>
      </c>
      <c r="G29" s="12">
        <f t="shared" si="1"/>
        <v>0</v>
      </c>
      <c r="H29" s="12">
        <f t="shared" si="2"/>
        <v>0</v>
      </c>
      <c r="I29" s="12">
        <f t="shared" si="3"/>
        <v>0</v>
      </c>
      <c r="J29" s="12">
        <f t="shared" si="4"/>
        <v>0</v>
      </c>
      <c r="K29" s="12">
        <f t="shared" si="5"/>
        <v>0</v>
      </c>
      <c r="L29" s="12">
        <f t="shared" si="6"/>
        <v>0</v>
      </c>
      <c r="M29" s="12">
        <f t="shared" si="7"/>
        <v>0</v>
      </c>
      <c r="N29" s="12">
        <f t="shared" si="7"/>
        <v>0</v>
      </c>
      <c r="O29" s="12">
        <f t="shared" si="8"/>
        <v>0</v>
      </c>
      <c r="P29" s="12">
        <f t="shared" si="9"/>
        <v>0</v>
      </c>
      <c r="Q29" s="12">
        <f t="shared" si="10"/>
        <v>0</v>
      </c>
      <c r="R29" s="12">
        <f t="shared" si="11"/>
        <v>0</v>
      </c>
      <c r="S29" s="12">
        <f t="shared" si="12"/>
        <v>0</v>
      </c>
      <c r="T29" s="12">
        <f t="shared" si="13"/>
        <v>0</v>
      </c>
      <c r="U29" s="12">
        <f t="shared" si="14"/>
        <v>0</v>
      </c>
      <c r="V29" s="12">
        <f t="shared" si="15"/>
        <v>0</v>
      </c>
      <c r="W29" s="12">
        <f t="shared" si="16"/>
        <v>0</v>
      </c>
      <c r="X29" s="12">
        <f t="shared" si="17"/>
        <v>0</v>
      </c>
      <c r="Y29" s="12">
        <f t="shared" si="18"/>
        <v>0</v>
      </c>
      <c r="Z29" s="12">
        <f t="shared" si="19"/>
        <v>0</v>
      </c>
      <c r="AA29" s="12">
        <f t="shared" si="20"/>
        <v>0</v>
      </c>
      <c r="AB29" s="12">
        <f t="shared" si="21"/>
        <v>0</v>
      </c>
      <c r="AC29" s="12">
        <f t="shared" si="21"/>
        <v>0</v>
      </c>
      <c r="AD29" s="12">
        <f t="shared" si="22"/>
        <v>0</v>
      </c>
      <c r="AE29" s="12">
        <f t="shared" si="23"/>
        <v>0</v>
      </c>
      <c r="AF29" s="12">
        <f t="shared" si="24"/>
        <v>0</v>
      </c>
      <c r="AG29" s="12">
        <f t="shared" si="25"/>
        <v>0</v>
      </c>
      <c r="AH29" s="8">
        <f t="shared" si="26"/>
        <v>0</v>
      </c>
      <c r="AI29" s="8">
        <f t="shared" si="27"/>
        <v>0</v>
      </c>
      <c r="AJ29" s="44">
        <f t="shared" si="28"/>
        <v>0</v>
      </c>
      <c r="AK29" s="1">
        <f t="shared" si="29"/>
        <v>0</v>
      </c>
    </row>
    <row r="30" spans="1:37" x14ac:dyDescent="0.55000000000000004">
      <c r="A30" s="34">
        <v>25</v>
      </c>
      <c r="B30" s="10" t="s">
        <v>59</v>
      </c>
      <c r="C30" s="9" t="s">
        <v>21</v>
      </c>
      <c r="D30" s="11"/>
      <c r="E30" s="11"/>
      <c r="F30" s="11">
        <f t="shared" si="0"/>
        <v>0</v>
      </c>
      <c r="G30" s="12">
        <f t="shared" si="1"/>
        <v>0</v>
      </c>
      <c r="H30" s="12">
        <f t="shared" si="2"/>
        <v>0</v>
      </c>
      <c r="I30" s="12">
        <f t="shared" si="3"/>
        <v>0</v>
      </c>
      <c r="J30" s="12">
        <f t="shared" si="4"/>
        <v>0</v>
      </c>
      <c r="K30" s="12">
        <f t="shared" si="5"/>
        <v>0</v>
      </c>
      <c r="L30" s="12">
        <f t="shared" si="6"/>
        <v>0</v>
      </c>
      <c r="M30" s="12">
        <f t="shared" si="7"/>
        <v>0</v>
      </c>
      <c r="N30" s="12">
        <f t="shared" si="7"/>
        <v>0</v>
      </c>
      <c r="O30" s="12">
        <f t="shared" si="8"/>
        <v>0</v>
      </c>
      <c r="P30" s="12">
        <f t="shared" si="9"/>
        <v>0</v>
      </c>
      <c r="Q30" s="12">
        <f t="shared" si="10"/>
        <v>0</v>
      </c>
      <c r="R30" s="12">
        <f t="shared" si="11"/>
        <v>0</v>
      </c>
      <c r="S30" s="12">
        <f t="shared" si="12"/>
        <v>0</v>
      </c>
      <c r="T30" s="12">
        <f t="shared" si="13"/>
        <v>0</v>
      </c>
      <c r="U30" s="12">
        <f t="shared" si="14"/>
        <v>0</v>
      </c>
      <c r="V30" s="12">
        <f t="shared" si="15"/>
        <v>0</v>
      </c>
      <c r="W30" s="12">
        <f t="shared" si="16"/>
        <v>0</v>
      </c>
      <c r="X30" s="12">
        <f t="shared" si="17"/>
        <v>0</v>
      </c>
      <c r="Y30" s="12">
        <f t="shared" si="18"/>
        <v>0</v>
      </c>
      <c r="Z30" s="12">
        <f t="shared" si="19"/>
        <v>0</v>
      </c>
      <c r="AA30" s="12">
        <f t="shared" si="20"/>
        <v>0</v>
      </c>
      <c r="AB30" s="12">
        <f t="shared" si="21"/>
        <v>0</v>
      </c>
      <c r="AC30" s="12">
        <f t="shared" si="21"/>
        <v>0</v>
      </c>
      <c r="AD30" s="12">
        <f t="shared" si="22"/>
        <v>0</v>
      </c>
      <c r="AE30" s="12">
        <f t="shared" si="23"/>
        <v>0</v>
      </c>
      <c r="AF30" s="12">
        <f t="shared" si="24"/>
        <v>0</v>
      </c>
      <c r="AG30" s="12">
        <f t="shared" si="25"/>
        <v>0</v>
      </c>
      <c r="AH30" s="8">
        <f t="shared" si="26"/>
        <v>0</v>
      </c>
      <c r="AI30" s="8">
        <f t="shared" si="27"/>
        <v>0</v>
      </c>
      <c r="AJ30" s="44">
        <f t="shared" si="28"/>
        <v>0</v>
      </c>
      <c r="AK30" s="1">
        <f t="shared" si="29"/>
        <v>0</v>
      </c>
    </row>
    <row r="31" spans="1:37" x14ac:dyDescent="0.55000000000000004">
      <c r="A31" s="34">
        <v>26</v>
      </c>
      <c r="B31" s="10" t="s">
        <v>60</v>
      </c>
      <c r="C31" s="9" t="s">
        <v>21</v>
      </c>
      <c r="D31" s="11"/>
      <c r="E31" s="11"/>
      <c r="F31" s="11">
        <f t="shared" si="0"/>
        <v>0</v>
      </c>
      <c r="G31" s="12">
        <f t="shared" si="1"/>
        <v>0</v>
      </c>
      <c r="H31" s="12">
        <f t="shared" si="2"/>
        <v>0</v>
      </c>
      <c r="I31" s="12">
        <f t="shared" si="3"/>
        <v>0</v>
      </c>
      <c r="J31" s="12">
        <f t="shared" si="4"/>
        <v>0</v>
      </c>
      <c r="K31" s="12">
        <f t="shared" si="5"/>
        <v>0</v>
      </c>
      <c r="L31" s="12">
        <f t="shared" si="6"/>
        <v>0</v>
      </c>
      <c r="M31" s="12">
        <f t="shared" si="7"/>
        <v>0</v>
      </c>
      <c r="N31" s="12">
        <f t="shared" si="7"/>
        <v>0</v>
      </c>
      <c r="O31" s="12">
        <f t="shared" si="8"/>
        <v>0</v>
      </c>
      <c r="P31" s="12">
        <f t="shared" si="9"/>
        <v>0</v>
      </c>
      <c r="Q31" s="12">
        <f t="shared" si="10"/>
        <v>0</v>
      </c>
      <c r="R31" s="12">
        <f t="shared" si="11"/>
        <v>0</v>
      </c>
      <c r="S31" s="12">
        <f t="shared" si="12"/>
        <v>0</v>
      </c>
      <c r="T31" s="12">
        <f t="shared" si="13"/>
        <v>0</v>
      </c>
      <c r="U31" s="12">
        <f t="shared" si="14"/>
        <v>0</v>
      </c>
      <c r="V31" s="12">
        <f t="shared" si="15"/>
        <v>0</v>
      </c>
      <c r="W31" s="12">
        <f t="shared" si="16"/>
        <v>0</v>
      </c>
      <c r="X31" s="12">
        <f t="shared" si="17"/>
        <v>0</v>
      </c>
      <c r="Y31" s="12">
        <f t="shared" si="18"/>
        <v>0</v>
      </c>
      <c r="Z31" s="12">
        <f t="shared" si="19"/>
        <v>0</v>
      </c>
      <c r="AA31" s="12">
        <f t="shared" si="20"/>
        <v>0</v>
      </c>
      <c r="AB31" s="12">
        <f t="shared" si="21"/>
        <v>0</v>
      </c>
      <c r="AC31" s="12">
        <f t="shared" si="21"/>
        <v>0</v>
      </c>
      <c r="AD31" s="12">
        <f t="shared" si="22"/>
        <v>0</v>
      </c>
      <c r="AE31" s="12">
        <f t="shared" si="23"/>
        <v>0</v>
      </c>
      <c r="AF31" s="12">
        <f t="shared" si="24"/>
        <v>0</v>
      </c>
      <c r="AG31" s="12">
        <f t="shared" si="25"/>
        <v>0</v>
      </c>
      <c r="AH31" s="8">
        <f t="shared" si="26"/>
        <v>0</v>
      </c>
      <c r="AI31" s="8">
        <f t="shared" si="27"/>
        <v>0</v>
      </c>
      <c r="AJ31" s="44">
        <f t="shared" si="28"/>
        <v>0</v>
      </c>
      <c r="AK31" s="1">
        <f t="shared" si="29"/>
        <v>0</v>
      </c>
    </row>
    <row r="32" spans="1:37" x14ac:dyDescent="0.55000000000000004">
      <c r="A32" s="34">
        <v>27</v>
      </c>
      <c r="B32" s="10" t="s">
        <v>61</v>
      </c>
      <c r="C32" s="9" t="s">
        <v>21</v>
      </c>
      <c r="D32" s="11"/>
      <c r="E32" s="11"/>
      <c r="F32" s="11">
        <f t="shared" si="0"/>
        <v>0</v>
      </c>
      <c r="G32" s="12">
        <f t="shared" si="1"/>
        <v>0</v>
      </c>
      <c r="H32" s="12">
        <f t="shared" si="2"/>
        <v>0</v>
      </c>
      <c r="I32" s="12">
        <f t="shared" si="3"/>
        <v>0</v>
      </c>
      <c r="J32" s="12">
        <f t="shared" si="4"/>
        <v>0</v>
      </c>
      <c r="K32" s="12">
        <f t="shared" si="5"/>
        <v>0</v>
      </c>
      <c r="L32" s="12">
        <f t="shared" si="6"/>
        <v>0</v>
      </c>
      <c r="M32" s="12">
        <f t="shared" si="7"/>
        <v>0</v>
      </c>
      <c r="N32" s="12">
        <f t="shared" si="7"/>
        <v>0</v>
      </c>
      <c r="O32" s="12">
        <f t="shared" si="8"/>
        <v>0</v>
      </c>
      <c r="P32" s="12">
        <f t="shared" si="9"/>
        <v>0</v>
      </c>
      <c r="Q32" s="12">
        <f t="shared" si="10"/>
        <v>0</v>
      </c>
      <c r="R32" s="12">
        <f t="shared" si="11"/>
        <v>0</v>
      </c>
      <c r="S32" s="12">
        <f t="shared" si="12"/>
        <v>0</v>
      </c>
      <c r="T32" s="12">
        <f t="shared" si="13"/>
        <v>0</v>
      </c>
      <c r="U32" s="12">
        <f t="shared" si="14"/>
        <v>0</v>
      </c>
      <c r="V32" s="12">
        <f t="shared" si="15"/>
        <v>0</v>
      </c>
      <c r="W32" s="12">
        <f t="shared" si="16"/>
        <v>0</v>
      </c>
      <c r="X32" s="12">
        <f t="shared" si="17"/>
        <v>0</v>
      </c>
      <c r="Y32" s="12">
        <f t="shared" si="18"/>
        <v>0</v>
      </c>
      <c r="Z32" s="12">
        <f t="shared" si="19"/>
        <v>0</v>
      </c>
      <c r="AA32" s="12">
        <f t="shared" si="20"/>
        <v>0</v>
      </c>
      <c r="AB32" s="12">
        <f t="shared" si="21"/>
        <v>0</v>
      </c>
      <c r="AC32" s="12">
        <f t="shared" si="21"/>
        <v>0</v>
      </c>
      <c r="AD32" s="12">
        <f t="shared" si="22"/>
        <v>0</v>
      </c>
      <c r="AE32" s="12">
        <f t="shared" si="23"/>
        <v>0</v>
      </c>
      <c r="AF32" s="12">
        <f t="shared" si="24"/>
        <v>0</v>
      </c>
      <c r="AG32" s="12">
        <f t="shared" si="25"/>
        <v>0</v>
      </c>
      <c r="AH32" s="8">
        <f t="shared" si="26"/>
        <v>0</v>
      </c>
      <c r="AI32" s="8">
        <f t="shared" si="27"/>
        <v>0</v>
      </c>
      <c r="AJ32" s="44">
        <f t="shared" si="28"/>
        <v>0</v>
      </c>
      <c r="AK32" s="1">
        <f t="shared" si="29"/>
        <v>0</v>
      </c>
    </row>
    <row r="33" spans="1:37" x14ac:dyDescent="0.55000000000000004">
      <c r="A33" s="34">
        <v>28</v>
      </c>
      <c r="B33" s="10" t="s">
        <v>62</v>
      </c>
      <c r="C33" s="9" t="s">
        <v>21</v>
      </c>
      <c r="D33" s="11"/>
      <c r="E33" s="11"/>
      <c r="F33" s="11">
        <f t="shared" si="0"/>
        <v>0</v>
      </c>
      <c r="G33" s="12">
        <f t="shared" si="1"/>
        <v>0</v>
      </c>
      <c r="H33" s="12">
        <f t="shared" si="2"/>
        <v>0</v>
      </c>
      <c r="I33" s="12">
        <f t="shared" si="3"/>
        <v>0</v>
      </c>
      <c r="J33" s="12">
        <f t="shared" si="4"/>
        <v>0</v>
      </c>
      <c r="K33" s="12">
        <f t="shared" si="5"/>
        <v>0</v>
      </c>
      <c r="L33" s="12">
        <f t="shared" si="6"/>
        <v>0</v>
      </c>
      <c r="M33" s="12">
        <f t="shared" si="7"/>
        <v>0</v>
      </c>
      <c r="N33" s="12">
        <f t="shared" si="7"/>
        <v>0</v>
      </c>
      <c r="O33" s="12">
        <f t="shared" si="8"/>
        <v>0</v>
      </c>
      <c r="P33" s="12">
        <f t="shared" si="9"/>
        <v>0</v>
      </c>
      <c r="Q33" s="12">
        <f t="shared" si="10"/>
        <v>0</v>
      </c>
      <c r="R33" s="12">
        <f t="shared" si="11"/>
        <v>0</v>
      </c>
      <c r="S33" s="12">
        <f t="shared" si="12"/>
        <v>0</v>
      </c>
      <c r="T33" s="12">
        <f t="shared" si="13"/>
        <v>0</v>
      </c>
      <c r="U33" s="12">
        <f t="shared" si="14"/>
        <v>0</v>
      </c>
      <c r="V33" s="12">
        <f t="shared" si="15"/>
        <v>0</v>
      </c>
      <c r="W33" s="12">
        <f t="shared" si="16"/>
        <v>0</v>
      </c>
      <c r="X33" s="12">
        <f t="shared" si="17"/>
        <v>0</v>
      </c>
      <c r="Y33" s="12">
        <f t="shared" si="18"/>
        <v>0</v>
      </c>
      <c r="Z33" s="12">
        <f t="shared" si="19"/>
        <v>0</v>
      </c>
      <c r="AA33" s="12">
        <f t="shared" si="20"/>
        <v>0</v>
      </c>
      <c r="AB33" s="12">
        <f t="shared" si="21"/>
        <v>0</v>
      </c>
      <c r="AC33" s="12">
        <f t="shared" si="21"/>
        <v>0</v>
      </c>
      <c r="AD33" s="12">
        <f t="shared" si="22"/>
        <v>0</v>
      </c>
      <c r="AE33" s="12">
        <f t="shared" si="23"/>
        <v>0</v>
      </c>
      <c r="AF33" s="12">
        <f t="shared" si="24"/>
        <v>0</v>
      </c>
      <c r="AG33" s="12">
        <f t="shared" si="25"/>
        <v>0</v>
      </c>
      <c r="AH33" s="8">
        <f t="shared" si="26"/>
        <v>0</v>
      </c>
      <c r="AI33" s="8">
        <f t="shared" si="27"/>
        <v>0</v>
      </c>
      <c r="AJ33" s="44">
        <f t="shared" si="28"/>
        <v>0</v>
      </c>
      <c r="AK33" s="1">
        <f t="shared" si="29"/>
        <v>0</v>
      </c>
    </row>
    <row r="34" spans="1:37" x14ac:dyDescent="0.55000000000000004">
      <c r="A34" s="34">
        <v>29</v>
      </c>
      <c r="B34" s="10" t="s">
        <v>63</v>
      </c>
      <c r="C34" s="9" t="s">
        <v>21</v>
      </c>
      <c r="D34" s="11"/>
      <c r="E34" s="11"/>
      <c r="F34" s="11">
        <f t="shared" si="0"/>
        <v>0</v>
      </c>
      <c r="G34" s="12">
        <f t="shared" si="1"/>
        <v>0</v>
      </c>
      <c r="H34" s="12">
        <f t="shared" si="2"/>
        <v>0</v>
      </c>
      <c r="I34" s="12">
        <f t="shared" si="3"/>
        <v>0</v>
      </c>
      <c r="J34" s="12">
        <f t="shared" si="4"/>
        <v>0</v>
      </c>
      <c r="K34" s="12">
        <f t="shared" si="5"/>
        <v>0</v>
      </c>
      <c r="L34" s="12">
        <f t="shared" si="6"/>
        <v>0</v>
      </c>
      <c r="M34" s="12">
        <f t="shared" si="7"/>
        <v>0</v>
      </c>
      <c r="N34" s="12">
        <f t="shared" si="7"/>
        <v>0</v>
      </c>
      <c r="O34" s="12">
        <f t="shared" si="8"/>
        <v>0</v>
      </c>
      <c r="P34" s="12">
        <f t="shared" si="9"/>
        <v>0</v>
      </c>
      <c r="Q34" s="12">
        <f t="shared" si="10"/>
        <v>0</v>
      </c>
      <c r="R34" s="12">
        <f t="shared" si="11"/>
        <v>0</v>
      </c>
      <c r="S34" s="12">
        <f t="shared" si="12"/>
        <v>0</v>
      </c>
      <c r="T34" s="12">
        <f t="shared" si="13"/>
        <v>0</v>
      </c>
      <c r="U34" s="12">
        <f t="shared" si="14"/>
        <v>0</v>
      </c>
      <c r="V34" s="12">
        <f t="shared" si="15"/>
        <v>0</v>
      </c>
      <c r="W34" s="12">
        <f t="shared" si="16"/>
        <v>0</v>
      </c>
      <c r="X34" s="12">
        <f t="shared" si="17"/>
        <v>0</v>
      </c>
      <c r="Y34" s="12">
        <f t="shared" si="18"/>
        <v>0</v>
      </c>
      <c r="Z34" s="12">
        <f t="shared" si="19"/>
        <v>0</v>
      </c>
      <c r="AA34" s="12">
        <f t="shared" si="20"/>
        <v>0</v>
      </c>
      <c r="AB34" s="12">
        <f t="shared" si="21"/>
        <v>0</v>
      </c>
      <c r="AC34" s="12">
        <f t="shared" si="21"/>
        <v>0</v>
      </c>
      <c r="AD34" s="12">
        <f t="shared" si="22"/>
        <v>0</v>
      </c>
      <c r="AE34" s="12">
        <f t="shared" si="23"/>
        <v>0</v>
      </c>
      <c r="AF34" s="12">
        <f t="shared" si="24"/>
        <v>0</v>
      </c>
      <c r="AG34" s="12">
        <f t="shared" si="25"/>
        <v>0</v>
      </c>
      <c r="AH34" s="8">
        <f t="shared" si="26"/>
        <v>0</v>
      </c>
      <c r="AI34" s="8">
        <f t="shared" si="27"/>
        <v>0</v>
      </c>
      <c r="AJ34" s="44">
        <f t="shared" si="28"/>
        <v>0</v>
      </c>
      <c r="AK34" s="1">
        <f t="shared" si="29"/>
        <v>0</v>
      </c>
    </row>
    <row r="35" spans="1:37" x14ac:dyDescent="0.55000000000000004">
      <c r="A35" s="34">
        <v>30</v>
      </c>
      <c r="B35" s="10" t="s">
        <v>64</v>
      </c>
      <c r="C35" s="9" t="s">
        <v>21</v>
      </c>
      <c r="D35" s="11"/>
      <c r="E35" s="11"/>
      <c r="F35" s="11">
        <f t="shared" si="0"/>
        <v>0</v>
      </c>
      <c r="G35" s="12">
        <f t="shared" si="1"/>
        <v>0</v>
      </c>
      <c r="H35" s="12">
        <f t="shared" si="2"/>
        <v>0</v>
      </c>
      <c r="I35" s="12">
        <f t="shared" si="3"/>
        <v>0</v>
      </c>
      <c r="J35" s="12">
        <f t="shared" si="4"/>
        <v>0</v>
      </c>
      <c r="K35" s="12">
        <f t="shared" si="5"/>
        <v>0</v>
      </c>
      <c r="L35" s="12">
        <f t="shared" si="6"/>
        <v>0</v>
      </c>
      <c r="M35" s="12">
        <f t="shared" si="7"/>
        <v>0</v>
      </c>
      <c r="N35" s="12">
        <f t="shared" si="7"/>
        <v>0</v>
      </c>
      <c r="O35" s="12">
        <f t="shared" si="8"/>
        <v>0</v>
      </c>
      <c r="P35" s="12">
        <f t="shared" si="9"/>
        <v>0</v>
      </c>
      <c r="Q35" s="12">
        <f t="shared" si="10"/>
        <v>0</v>
      </c>
      <c r="R35" s="12">
        <f t="shared" si="11"/>
        <v>0</v>
      </c>
      <c r="S35" s="12">
        <f t="shared" si="12"/>
        <v>0</v>
      </c>
      <c r="T35" s="12">
        <f t="shared" si="13"/>
        <v>0</v>
      </c>
      <c r="U35" s="12">
        <f t="shared" si="14"/>
        <v>0</v>
      </c>
      <c r="V35" s="12">
        <f t="shared" si="15"/>
        <v>0</v>
      </c>
      <c r="W35" s="12">
        <f t="shared" si="16"/>
        <v>0</v>
      </c>
      <c r="X35" s="12">
        <f t="shared" si="17"/>
        <v>0</v>
      </c>
      <c r="Y35" s="12">
        <f t="shared" si="18"/>
        <v>0</v>
      </c>
      <c r="Z35" s="12">
        <f t="shared" si="19"/>
        <v>0</v>
      </c>
      <c r="AA35" s="12">
        <f t="shared" si="20"/>
        <v>0</v>
      </c>
      <c r="AB35" s="12">
        <f t="shared" si="21"/>
        <v>0</v>
      </c>
      <c r="AC35" s="12">
        <f t="shared" si="21"/>
        <v>0</v>
      </c>
      <c r="AD35" s="12">
        <f t="shared" si="22"/>
        <v>0</v>
      </c>
      <c r="AE35" s="12">
        <f t="shared" si="23"/>
        <v>0</v>
      </c>
      <c r="AF35" s="12">
        <f t="shared" si="24"/>
        <v>0</v>
      </c>
      <c r="AG35" s="12">
        <f t="shared" si="25"/>
        <v>0</v>
      </c>
      <c r="AH35" s="8">
        <f t="shared" si="26"/>
        <v>0</v>
      </c>
      <c r="AI35" s="8">
        <f t="shared" si="27"/>
        <v>0</v>
      </c>
      <c r="AJ35" s="44">
        <f t="shared" si="28"/>
        <v>0</v>
      </c>
      <c r="AK35" s="1">
        <f t="shared" si="29"/>
        <v>0</v>
      </c>
    </row>
    <row r="36" spans="1:37" x14ac:dyDescent="0.55000000000000004">
      <c r="A36" s="34">
        <v>31</v>
      </c>
      <c r="B36" s="10" t="s">
        <v>65</v>
      </c>
      <c r="C36" s="9" t="s">
        <v>21</v>
      </c>
      <c r="D36" s="11"/>
      <c r="E36" s="11"/>
      <c r="F36" s="11">
        <f t="shared" si="0"/>
        <v>0</v>
      </c>
      <c r="G36" s="12">
        <f t="shared" si="1"/>
        <v>0</v>
      </c>
      <c r="H36" s="12">
        <f t="shared" si="2"/>
        <v>0</v>
      </c>
      <c r="I36" s="12">
        <f t="shared" si="3"/>
        <v>0</v>
      </c>
      <c r="J36" s="12">
        <f t="shared" si="4"/>
        <v>0</v>
      </c>
      <c r="K36" s="12">
        <f t="shared" si="5"/>
        <v>0</v>
      </c>
      <c r="L36" s="12">
        <f t="shared" si="6"/>
        <v>0</v>
      </c>
      <c r="M36" s="12">
        <f t="shared" si="7"/>
        <v>0</v>
      </c>
      <c r="N36" s="12">
        <f t="shared" si="7"/>
        <v>0</v>
      </c>
      <c r="O36" s="12">
        <f t="shared" si="8"/>
        <v>0</v>
      </c>
      <c r="P36" s="12">
        <f t="shared" si="9"/>
        <v>0</v>
      </c>
      <c r="Q36" s="12">
        <f t="shared" si="10"/>
        <v>0</v>
      </c>
      <c r="R36" s="12">
        <f t="shared" si="11"/>
        <v>0</v>
      </c>
      <c r="S36" s="12">
        <f t="shared" si="12"/>
        <v>0</v>
      </c>
      <c r="T36" s="12">
        <f t="shared" si="13"/>
        <v>0</v>
      </c>
      <c r="U36" s="12">
        <f t="shared" si="14"/>
        <v>0</v>
      </c>
      <c r="V36" s="12">
        <f t="shared" si="15"/>
        <v>0</v>
      </c>
      <c r="W36" s="12">
        <f t="shared" si="16"/>
        <v>0</v>
      </c>
      <c r="X36" s="12">
        <f t="shared" si="17"/>
        <v>0</v>
      </c>
      <c r="Y36" s="12">
        <f t="shared" si="18"/>
        <v>0</v>
      </c>
      <c r="Z36" s="12">
        <f t="shared" si="19"/>
        <v>0</v>
      </c>
      <c r="AA36" s="12">
        <f t="shared" si="20"/>
        <v>0</v>
      </c>
      <c r="AB36" s="12">
        <f t="shared" si="21"/>
        <v>0</v>
      </c>
      <c r="AC36" s="12">
        <f t="shared" si="21"/>
        <v>0</v>
      </c>
      <c r="AD36" s="12">
        <f t="shared" si="22"/>
        <v>0</v>
      </c>
      <c r="AE36" s="12">
        <f t="shared" si="23"/>
        <v>0</v>
      </c>
      <c r="AF36" s="12">
        <f t="shared" si="24"/>
        <v>0</v>
      </c>
      <c r="AG36" s="12">
        <f t="shared" si="25"/>
        <v>0</v>
      </c>
      <c r="AH36" s="8">
        <f t="shared" si="26"/>
        <v>0</v>
      </c>
      <c r="AI36" s="8">
        <f t="shared" si="27"/>
        <v>0</v>
      </c>
      <c r="AJ36" s="44">
        <f t="shared" si="28"/>
        <v>0</v>
      </c>
      <c r="AK36" s="1">
        <f t="shared" si="29"/>
        <v>0</v>
      </c>
    </row>
    <row r="37" spans="1:37" x14ac:dyDescent="0.55000000000000004">
      <c r="A37" s="34">
        <v>32</v>
      </c>
      <c r="B37" s="10" t="s">
        <v>66</v>
      </c>
      <c r="C37" s="9" t="s">
        <v>21</v>
      </c>
      <c r="D37" s="11"/>
      <c r="E37" s="11"/>
      <c r="F37" s="11">
        <f t="shared" si="0"/>
        <v>0</v>
      </c>
      <c r="G37" s="12">
        <f t="shared" si="1"/>
        <v>0</v>
      </c>
      <c r="H37" s="12">
        <f t="shared" si="2"/>
        <v>0</v>
      </c>
      <c r="I37" s="12">
        <f t="shared" si="3"/>
        <v>0</v>
      </c>
      <c r="J37" s="12">
        <f t="shared" si="4"/>
        <v>0</v>
      </c>
      <c r="K37" s="12">
        <f t="shared" si="5"/>
        <v>0</v>
      </c>
      <c r="L37" s="12">
        <f t="shared" si="6"/>
        <v>0</v>
      </c>
      <c r="M37" s="12">
        <f t="shared" si="7"/>
        <v>0</v>
      </c>
      <c r="N37" s="12">
        <f t="shared" si="7"/>
        <v>0</v>
      </c>
      <c r="O37" s="12">
        <f t="shared" si="8"/>
        <v>0</v>
      </c>
      <c r="P37" s="12">
        <f t="shared" si="9"/>
        <v>0</v>
      </c>
      <c r="Q37" s="12">
        <f t="shared" si="10"/>
        <v>0</v>
      </c>
      <c r="R37" s="12">
        <f t="shared" si="11"/>
        <v>0</v>
      </c>
      <c r="S37" s="12">
        <f t="shared" si="12"/>
        <v>0</v>
      </c>
      <c r="T37" s="12">
        <f t="shared" si="13"/>
        <v>0</v>
      </c>
      <c r="U37" s="12">
        <f t="shared" si="14"/>
        <v>0</v>
      </c>
      <c r="V37" s="12">
        <f t="shared" si="15"/>
        <v>0</v>
      </c>
      <c r="W37" s="12">
        <f t="shared" si="16"/>
        <v>0</v>
      </c>
      <c r="X37" s="12">
        <f t="shared" si="17"/>
        <v>0</v>
      </c>
      <c r="Y37" s="12">
        <f t="shared" si="18"/>
        <v>0</v>
      </c>
      <c r="Z37" s="12">
        <f t="shared" si="19"/>
        <v>0</v>
      </c>
      <c r="AA37" s="12">
        <f t="shared" si="20"/>
        <v>0</v>
      </c>
      <c r="AB37" s="12">
        <f t="shared" si="21"/>
        <v>0</v>
      </c>
      <c r="AC37" s="12">
        <f t="shared" si="21"/>
        <v>0</v>
      </c>
      <c r="AD37" s="12">
        <f t="shared" si="22"/>
        <v>0</v>
      </c>
      <c r="AE37" s="12">
        <f t="shared" si="23"/>
        <v>0</v>
      </c>
      <c r="AF37" s="12">
        <f t="shared" si="24"/>
        <v>0</v>
      </c>
      <c r="AG37" s="12">
        <f t="shared" si="25"/>
        <v>0</v>
      </c>
      <c r="AH37" s="8">
        <f t="shared" si="26"/>
        <v>0</v>
      </c>
      <c r="AI37" s="8">
        <f t="shared" si="27"/>
        <v>0</v>
      </c>
      <c r="AJ37" s="44">
        <f t="shared" si="28"/>
        <v>0</v>
      </c>
      <c r="AK37" s="1">
        <f t="shared" si="29"/>
        <v>0</v>
      </c>
    </row>
    <row r="38" spans="1:37" s="25" customFormat="1" x14ac:dyDescent="0.55000000000000004">
      <c r="A38" s="34">
        <v>33</v>
      </c>
      <c r="B38" s="10" t="s">
        <v>55</v>
      </c>
      <c r="C38" s="9" t="s">
        <v>21</v>
      </c>
      <c r="D38" s="11"/>
      <c r="E38" s="11"/>
      <c r="F38" s="11">
        <f t="shared" si="0"/>
        <v>0</v>
      </c>
      <c r="G38" s="12">
        <f t="shared" si="1"/>
        <v>0</v>
      </c>
      <c r="H38" s="12">
        <f t="shared" si="2"/>
        <v>0</v>
      </c>
      <c r="I38" s="12">
        <f t="shared" si="3"/>
        <v>0</v>
      </c>
      <c r="J38" s="12">
        <f t="shared" si="4"/>
        <v>0</v>
      </c>
      <c r="K38" s="12">
        <f t="shared" si="5"/>
        <v>0</v>
      </c>
      <c r="L38" s="12">
        <f t="shared" si="6"/>
        <v>0</v>
      </c>
      <c r="M38" s="12">
        <f t="shared" si="7"/>
        <v>0</v>
      </c>
      <c r="N38" s="12">
        <f t="shared" si="7"/>
        <v>0</v>
      </c>
      <c r="O38" s="12">
        <f t="shared" si="8"/>
        <v>0</v>
      </c>
      <c r="P38" s="12">
        <f t="shared" si="9"/>
        <v>0</v>
      </c>
      <c r="Q38" s="12">
        <f t="shared" si="10"/>
        <v>0</v>
      </c>
      <c r="R38" s="12">
        <f t="shared" si="11"/>
        <v>0</v>
      </c>
      <c r="S38" s="12">
        <f t="shared" si="12"/>
        <v>0</v>
      </c>
      <c r="T38" s="12">
        <f t="shared" si="13"/>
        <v>0</v>
      </c>
      <c r="U38" s="12">
        <f t="shared" si="14"/>
        <v>0</v>
      </c>
      <c r="V38" s="12">
        <f t="shared" si="15"/>
        <v>0</v>
      </c>
      <c r="W38" s="12">
        <f t="shared" si="16"/>
        <v>0</v>
      </c>
      <c r="X38" s="12">
        <f t="shared" si="17"/>
        <v>0</v>
      </c>
      <c r="Y38" s="12">
        <f t="shared" si="18"/>
        <v>0</v>
      </c>
      <c r="Z38" s="12">
        <f t="shared" si="19"/>
        <v>0</v>
      </c>
      <c r="AA38" s="12">
        <f t="shared" si="20"/>
        <v>0</v>
      </c>
      <c r="AB38" s="12">
        <f t="shared" si="21"/>
        <v>0</v>
      </c>
      <c r="AC38" s="12">
        <f t="shared" si="21"/>
        <v>0</v>
      </c>
      <c r="AD38" s="12">
        <f t="shared" si="22"/>
        <v>0</v>
      </c>
      <c r="AE38" s="12">
        <f t="shared" si="23"/>
        <v>0</v>
      </c>
      <c r="AF38" s="12">
        <f t="shared" si="24"/>
        <v>0</v>
      </c>
      <c r="AG38" s="12">
        <f t="shared" si="25"/>
        <v>0</v>
      </c>
      <c r="AH38" s="8">
        <f t="shared" si="26"/>
        <v>0</v>
      </c>
      <c r="AI38" s="24">
        <f t="shared" si="27"/>
        <v>0</v>
      </c>
      <c r="AJ38" s="47">
        <f t="shared" si="28"/>
        <v>0</v>
      </c>
      <c r="AK38" s="25">
        <f t="shared" si="29"/>
        <v>0</v>
      </c>
    </row>
    <row r="39" spans="1:37" x14ac:dyDescent="0.55000000000000004">
      <c r="A39" s="34">
        <v>34</v>
      </c>
      <c r="B39" s="10" t="s">
        <v>104</v>
      </c>
      <c r="C39" s="9" t="s">
        <v>21</v>
      </c>
      <c r="D39" s="11"/>
      <c r="E39" s="11"/>
      <c r="F39" s="11">
        <f t="shared" si="0"/>
        <v>0</v>
      </c>
      <c r="G39" s="12">
        <f t="shared" si="1"/>
        <v>0</v>
      </c>
      <c r="H39" s="12">
        <f t="shared" si="2"/>
        <v>0</v>
      </c>
      <c r="I39" s="12">
        <f t="shared" si="3"/>
        <v>0</v>
      </c>
      <c r="J39" s="12">
        <f t="shared" si="4"/>
        <v>0</v>
      </c>
      <c r="K39" s="12">
        <f t="shared" si="5"/>
        <v>0</v>
      </c>
      <c r="L39" s="12">
        <f t="shared" si="6"/>
        <v>0</v>
      </c>
      <c r="M39" s="12">
        <f t="shared" ref="M39:N85" si="30">$F39*0/14718</f>
        <v>0</v>
      </c>
      <c r="N39" s="12">
        <f t="shared" si="30"/>
        <v>0</v>
      </c>
      <c r="O39" s="12">
        <f t="shared" si="8"/>
        <v>0</v>
      </c>
      <c r="P39" s="12">
        <f t="shared" si="9"/>
        <v>0</v>
      </c>
      <c r="Q39" s="12">
        <f t="shared" si="10"/>
        <v>0</v>
      </c>
      <c r="R39" s="12">
        <f t="shared" si="11"/>
        <v>0</v>
      </c>
      <c r="S39" s="12">
        <f t="shared" si="12"/>
        <v>0</v>
      </c>
      <c r="T39" s="12">
        <f t="shared" si="13"/>
        <v>0</v>
      </c>
      <c r="U39" s="12">
        <f t="shared" si="14"/>
        <v>0</v>
      </c>
      <c r="V39" s="12">
        <f t="shared" si="15"/>
        <v>0</v>
      </c>
      <c r="W39" s="12">
        <f t="shared" si="16"/>
        <v>0</v>
      </c>
      <c r="X39" s="12">
        <f t="shared" si="17"/>
        <v>0</v>
      </c>
      <c r="Y39" s="12">
        <f t="shared" si="18"/>
        <v>0</v>
      </c>
      <c r="Z39" s="12">
        <f t="shared" si="19"/>
        <v>0</v>
      </c>
      <c r="AA39" s="12">
        <f t="shared" si="20"/>
        <v>0</v>
      </c>
      <c r="AB39" s="12">
        <f t="shared" ref="AB39:AC85" si="31">$F39*0/12384</f>
        <v>0</v>
      </c>
      <c r="AC39" s="12">
        <f t="shared" si="31"/>
        <v>0</v>
      </c>
      <c r="AD39" s="12">
        <f t="shared" si="22"/>
        <v>0</v>
      </c>
      <c r="AE39" s="12">
        <f t="shared" si="23"/>
        <v>0</v>
      </c>
      <c r="AF39" s="12">
        <f t="shared" si="24"/>
        <v>0</v>
      </c>
      <c r="AG39" s="12">
        <f t="shared" si="25"/>
        <v>0</v>
      </c>
      <c r="AH39" s="8">
        <f t="shared" si="26"/>
        <v>0</v>
      </c>
      <c r="AI39" s="8">
        <f t="shared" si="27"/>
        <v>0</v>
      </c>
      <c r="AJ39" s="44">
        <f t="shared" si="28"/>
        <v>0</v>
      </c>
      <c r="AK39" s="1">
        <f t="shared" si="29"/>
        <v>0</v>
      </c>
    </row>
    <row r="40" spans="1:37" x14ac:dyDescent="0.55000000000000004">
      <c r="A40" s="34">
        <v>35</v>
      </c>
      <c r="B40" s="10" t="s">
        <v>105</v>
      </c>
      <c r="C40" s="9" t="s">
        <v>21</v>
      </c>
      <c r="D40" s="11"/>
      <c r="E40" s="11"/>
      <c r="F40" s="11">
        <f t="shared" si="0"/>
        <v>0</v>
      </c>
      <c r="G40" s="12">
        <f t="shared" si="1"/>
        <v>0</v>
      </c>
      <c r="H40" s="12">
        <f t="shared" si="2"/>
        <v>0</v>
      </c>
      <c r="I40" s="12">
        <f t="shared" si="3"/>
        <v>0</v>
      </c>
      <c r="J40" s="12">
        <f t="shared" si="4"/>
        <v>0</v>
      </c>
      <c r="K40" s="12">
        <f t="shared" si="5"/>
        <v>0</v>
      </c>
      <c r="L40" s="12">
        <f t="shared" si="6"/>
        <v>0</v>
      </c>
      <c r="M40" s="12">
        <f t="shared" si="30"/>
        <v>0</v>
      </c>
      <c r="N40" s="12">
        <f t="shared" si="30"/>
        <v>0</v>
      </c>
      <c r="O40" s="12">
        <f t="shared" si="8"/>
        <v>0</v>
      </c>
      <c r="P40" s="12">
        <f t="shared" si="9"/>
        <v>0</v>
      </c>
      <c r="Q40" s="12">
        <f t="shared" si="10"/>
        <v>0</v>
      </c>
      <c r="R40" s="12">
        <f t="shared" si="11"/>
        <v>0</v>
      </c>
      <c r="S40" s="12">
        <f t="shared" si="12"/>
        <v>0</v>
      </c>
      <c r="T40" s="12">
        <f t="shared" si="13"/>
        <v>0</v>
      </c>
      <c r="U40" s="12">
        <f t="shared" si="14"/>
        <v>0</v>
      </c>
      <c r="V40" s="12">
        <f t="shared" si="15"/>
        <v>0</v>
      </c>
      <c r="W40" s="12">
        <f t="shared" si="16"/>
        <v>0</v>
      </c>
      <c r="X40" s="12">
        <f t="shared" si="17"/>
        <v>0</v>
      </c>
      <c r="Y40" s="12">
        <f t="shared" si="18"/>
        <v>0</v>
      </c>
      <c r="Z40" s="12">
        <f t="shared" si="19"/>
        <v>0</v>
      </c>
      <c r="AA40" s="12">
        <f t="shared" si="20"/>
        <v>0</v>
      </c>
      <c r="AB40" s="12">
        <f t="shared" si="31"/>
        <v>0</v>
      </c>
      <c r="AC40" s="12">
        <f t="shared" si="31"/>
        <v>0</v>
      </c>
      <c r="AD40" s="12">
        <f t="shared" si="22"/>
        <v>0</v>
      </c>
      <c r="AE40" s="12">
        <f t="shared" si="23"/>
        <v>0</v>
      </c>
      <c r="AF40" s="12">
        <f t="shared" si="24"/>
        <v>0</v>
      </c>
      <c r="AG40" s="12">
        <f t="shared" si="25"/>
        <v>0</v>
      </c>
      <c r="AH40" s="8">
        <f t="shared" si="26"/>
        <v>0</v>
      </c>
      <c r="AI40" s="8">
        <f t="shared" si="27"/>
        <v>0</v>
      </c>
      <c r="AJ40" s="44">
        <f t="shared" si="28"/>
        <v>0</v>
      </c>
      <c r="AK40" s="1">
        <f t="shared" si="29"/>
        <v>0</v>
      </c>
    </row>
    <row r="41" spans="1:37" x14ac:dyDescent="0.55000000000000004">
      <c r="A41" s="34">
        <v>36</v>
      </c>
      <c r="B41" s="10" t="s">
        <v>106</v>
      </c>
      <c r="C41" s="9" t="s">
        <v>21</v>
      </c>
      <c r="D41" s="11"/>
      <c r="E41" s="11"/>
      <c r="F41" s="11">
        <f t="shared" si="0"/>
        <v>0</v>
      </c>
      <c r="G41" s="12">
        <f t="shared" si="1"/>
        <v>0</v>
      </c>
      <c r="H41" s="12">
        <f t="shared" si="2"/>
        <v>0</v>
      </c>
      <c r="I41" s="12">
        <f t="shared" si="3"/>
        <v>0</v>
      </c>
      <c r="J41" s="12">
        <f t="shared" si="4"/>
        <v>0</v>
      </c>
      <c r="K41" s="12">
        <f t="shared" si="5"/>
        <v>0</v>
      </c>
      <c r="L41" s="12">
        <f t="shared" si="6"/>
        <v>0</v>
      </c>
      <c r="M41" s="12">
        <f t="shared" si="30"/>
        <v>0</v>
      </c>
      <c r="N41" s="12">
        <f t="shared" si="30"/>
        <v>0</v>
      </c>
      <c r="O41" s="12">
        <f t="shared" si="8"/>
        <v>0</v>
      </c>
      <c r="P41" s="12">
        <f t="shared" si="9"/>
        <v>0</v>
      </c>
      <c r="Q41" s="12">
        <f t="shared" si="10"/>
        <v>0</v>
      </c>
      <c r="R41" s="12">
        <f t="shared" si="11"/>
        <v>0</v>
      </c>
      <c r="S41" s="12">
        <f t="shared" si="12"/>
        <v>0</v>
      </c>
      <c r="T41" s="12">
        <f t="shared" si="13"/>
        <v>0</v>
      </c>
      <c r="U41" s="12">
        <f t="shared" si="14"/>
        <v>0</v>
      </c>
      <c r="V41" s="12">
        <f t="shared" si="15"/>
        <v>0</v>
      </c>
      <c r="W41" s="12">
        <f t="shared" si="16"/>
        <v>0</v>
      </c>
      <c r="X41" s="12">
        <f t="shared" si="17"/>
        <v>0</v>
      </c>
      <c r="Y41" s="12">
        <f t="shared" si="18"/>
        <v>0</v>
      </c>
      <c r="Z41" s="12">
        <f t="shared" si="19"/>
        <v>0</v>
      </c>
      <c r="AA41" s="12">
        <f t="shared" si="20"/>
        <v>0</v>
      </c>
      <c r="AB41" s="12">
        <f t="shared" si="31"/>
        <v>0</v>
      </c>
      <c r="AC41" s="12">
        <f t="shared" si="31"/>
        <v>0</v>
      </c>
      <c r="AD41" s="12">
        <f t="shared" si="22"/>
        <v>0</v>
      </c>
      <c r="AE41" s="12">
        <f t="shared" si="23"/>
        <v>0</v>
      </c>
      <c r="AF41" s="12">
        <f t="shared" si="24"/>
        <v>0</v>
      </c>
      <c r="AG41" s="12">
        <f t="shared" si="25"/>
        <v>0</v>
      </c>
      <c r="AH41" s="8">
        <f t="shared" si="26"/>
        <v>0</v>
      </c>
      <c r="AI41" s="8">
        <f t="shared" si="27"/>
        <v>0</v>
      </c>
      <c r="AJ41" s="44">
        <f t="shared" si="28"/>
        <v>0</v>
      </c>
      <c r="AK41" s="1">
        <f t="shared" si="29"/>
        <v>0</v>
      </c>
    </row>
    <row r="42" spans="1:37" x14ac:dyDescent="0.55000000000000004">
      <c r="A42" s="34">
        <v>37</v>
      </c>
      <c r="B42" s="10" t="s">
        <v>107</v>
      </c>
      <c r="C42" s="9" t="s">
        <v>21</v>
      </c>
      <c r="D42" s="11"/>
      <c r="E42" s="11"/>
      <c r="F42" s="11">
        <f t="shared" si="0"/>
        <v>0</v>
      </c>
      <c r="G42" s="12">
        <f t="shared" si="1"/>
        <v>0</v>
      </c>
      <c r="H42" s="12">
        <f t="shared" si="2"/>
        <v>0</v>
      </c>
      <c r="I42" s="12">
        <f t="shared" si="3"/>
        <v>0</v>
      </c>
      <c r="J42" s="12">
        <f t="shared" si="4"/>
        <v>0</v>
      </c>
      <c r="K42" s="12">
        <f t="shared" si="5"/>
        <v>0</v>
      </c>
      <c r="L42" s="12">
        <f t="shared" si="6"/>
        <v>0</v>
      </c>
      <c r="M42" s="12">
        <f t="shared" si="30"/>
        <v>0</v>
      </c>
      <c r="N42" s="12">
        <f t="shared" si="30"/>
        <v>0</v>
      </c>
      <c r="O42" s="12">
        <f t="shared" si="8"/>
        <v>0</v>
      </c>
      <c r="P42" s="12">
        <f t="shared" si="9"/>
        <v>0</v>
      </c>
      <c r="Q42" s="12">
        <f t="shared" si="10"/>
        <v>0</v>
      </c>
      <c r="R42" s="12">
        <f t="shared" si="11"/>
        <v>0</v>
      </c>
      <c r="S42" s="12">
        <f t="shared" si="12"/>
        <v>0</v>
      </c>
      <c r="T42" s="12">
        <f t="shared" si="13"/>
        <v>0</v>
      </c>
      <c r="U42" s="12">
        <f t="shared" si="14"/>
        <v>0</v>
      </c>
      <c r="V42" s="12">
        <f t="shared" si="15"/>
        <v>0</v>
      </c>
      <c r="W42" s="12">
        <f t="shared" si="16"/>
        <v>0</v>
      </c>
      <c r="X42" s="12">
        <f t="shared" si="17"/>
        <v>0</v>
      </c>
      <c r="Y42" s="12">
        <f t="shared" si="18"/>
        <v>0</v>
      </c>
      <c r="Z42" s="12">
        <f t="shared" si="19"/>
        <v>0</v>
      </c>
      <c r="AA42" s="12">
        <f t="shared" si="20"/>
        <v>0</v>
      </c>
      <c r="AB42" s="12">
        <f t="shared" si="31"/>
        <v>0</v>
      </c>
      <c r="AC42" s="12">
        <f t="shared" si="31"/>
        <v>0</v>
      </c>
      <c r="AD42" s="12">
        <f t="shared" si="22"/>
        <v>0</v>
      </c>
      <c r="AE42" s="12">
        <f t="shared" si="23"/>
        <v>0</v>
      </c>
      <c r="AF42" s="12">
        <f t="shared" si="24"/>
        <v>0</v>
      </c>
      <c r="AG42" s="12">
        <f t="shared" si="25"/>
        <v>0</v>
      </c>
      <c r="AH42" s="8">
        <f t="shared" si="26"/>
        <v>0</v>
      </c>
      <c r="AI42" s="8">
        <f t="shared" si="27"/>
        <v>0</v>
      </c>
      <c r="AJ42" s="44">
        <f t="shared" si="28"/>
        <v>0</v>
      </c>
      <c r="AK42" s="1">
        <f t="shared" si="29"/>
        <v>0</v>
      </c>
    </row>
    <row r="43" spans="1:37" x14ac:dyDescent="0.55000000000000004">
      <c r="A43" s="34">
        <v>38</v>
      </c>
      <c r="B43" s="10" t="s">
        <v>108</v>
      </c>
      <c r="C43" s="9" t="s">
        <v>21</v>
      </c>
      <c r="D43" s="11">
        <v>12192600</v>
      </c>
      <c r="E43" s="11"/>
      <c r="F43" s="11">
        <f t="shared" si="0"/>
        <v>12192600</v>
      </c>
      <c r="G43" s="12">
        <f t="shared" si="1"/>
        <v>1577300.6114961272</v>
      </c>
      <c r="H43" s="12">
        <f t="shared" si="2"/>
        <v>919539.74724826741</v>
      </c>
      <c r="I43" s="12">
        <f t="shared" si="3"/>
        <v>0</v>
      </c>
      <c r="J43" s="12">
        <f t="shared" si="4"/>
        <v>1894583.2450061149</v>
      </c>
      <c r="K43" s="12">
        <f t="shared" si="5"/>
        <v>4391423.6037505092</v>
      </c>
      <c r="L43" s="12">
        <f t="shared" si="6"/>
        <v>1603809.865470852</v>
      </c>
      <c r="M43" s="12">
        <f t="shared" si="30"/>
        <v>0</v>
      </c>
      <c r="N43" s="12">
        <f t="shared" si="30"/>
        <v>0</v>
      </c>
      <c r="O43" s="12">
        <f t="shared" si="8"/>
        <v>410065.02242152469</v>
      </c>
      <c r="P43" s="12">
        <f t="shared" si="9"/>
        <v>2013874.8878923766</v>
      </c>
      <c r="Q43" s="12">
        <f t="shared" si="10"/>
        <v>973386.66938442725</v>
      </c>
      <c r="R43" s="12">
        <f t="shared" si="11"/>
        <v>36450.224215246635</v>
      </c>
      <c r="S43" s="12">
        <f t="shared" si="12"/>
        <v>381070.52588666941</v>
      </c>
      <c r="T43" s="12">
        <f t="shared" si="13"/>
        <v>14083.041174072565</v>
      </c>
      <c r="U43" s="12">
        <f t="shared" si="14"/>
        <v>28166.08234814513</v>
      </c>
      <c r="V43" s="12">
        <f t="shared" si="15"/>
        <v>459769.8736241337</v>
      </c>
      <c r="W43" s="12">
        <f t="shared" si="16"/>
        <v>1337060.4973501835</v>
      </c>
      <c r="X43" s="12">
        <f t="shared" si="17"/>
        <v>521900.93762739503</v>
      </c>
      <c r="Y43" s="12">
        <f t="shared" si="18"/>
        <v>1289840.8887077048</v>
      </c>
      <c r="Z43" s="12">
        <f t="shared" si="19"/>
        <v>121776.88544639217</v>
      </c>
      <c r="AA43" s="12">
        <f t="shared" si="20"/>
        <v>380242.1116999592</v>
      </c>
      <c r="AB43" s="12">
        <f t="shared" si="31"/>
        <v>0</v>
      </c>
      <c r="AC43" s="12">
        <f t="shared" si="31"/>
        <v>0</v>
      </c>
      <c r="AD43" s="12">
        <f t="shared" si="22"/>
        <v>193848.9196901753</v>
      </c>
      <c r="AE43" s="12">
        <f t="shared" si="23"/>
        <v>574091.03139013448</v>
      </c>
      <c r="AF43" s="12">
        <f t="shared" si="24"/>
        <v>53846.922136159803</v>
      </c>
      <c r="AG43" s="12">
        <f t="shared" si="25"/>
        <v>138345.1691805952</v>
      </c>
      <c r="AH43" s="8">
        <f t="shared" si="26"/>
        <v>11875317.366490012</v>
      </c>
      <c r="AI43" s="8">
        <f t="shared" si="27"/>
        <v>317282.63350998797</v>
      </c>
      <c r="AJ43" s="44">
        <f t="shared" si="28"/>
        <v>390369.28327645053</v>
      </c>
      <c r="AK43" s="1">
        <f t="shared" si="29"/>
        <v>-73086.649766462564</v>
      </c>
    </row>
    <row r="44" spans="1:37" x14ac:dyDescent="0.55000000000000004">
      <c r="A44" s="34">
        <v>39</v>
      </c>
      <c r="B44" s="10" t="s">
        <v>109</v>
      </c>
      <c r="C44" s="9" t="s">
        <v>21</v>
      </c>
      <c r="D44" s="11">
        <f>15600+145643.4+5039203.2+3124507.56</f>
        <v>8324954.1600000001</v>
      </c>
      <c r="E44" s="11"/>
      <c r="F44" s="11">
        <f t="shared" si="0"/>
        <v>8324954.1600000001</v>
      </c>
      <c r="G44" s="12">
        <f t="shared" si="1"/>
        <v>1076961.0490990623</v>
      </c>
      <c r="H44" s="12">
        <f t="shared" si="2"/>
        <v>627850.19143905421</v>
      </c>
      <c r="I44" s="12">
        <f t="shared" si="3"/>
        <v>0</v>
      </c>
      <c r="J44" s="12">
        <f t="shared" si="4"/>
        <v>1293597.6466856911</v>
      </c>
      <c r="K44" s="12">
        <f t="shared" si="5"/>
        <v>2998408.8872238076</v>
      </c>
      <c r="L44" s="12">
        <f t="shared" si="6"/>
        <v>1095061.2347982062</v>
      </c>
      <c r="M44" s="12">
        <f t="shared" si="30"/>
        <v>0</v>
      </c>
      <c r="N44" s="12">
        <f t="shared" si="30"/>
        <v>0</v>
      </c>
      <c r="O44" s="12">
        <f t="shared" si="8"/>
        <v>279987.24753363233</v>
      </c>
      <c r="P44" s="12">
        <f t="shared" si="9"/>
        <v>1375048.4823318385</v>
      </c>
      <c r="Q44" s="12">
        <f t="shared" si="10"/>
        <v>664616.19364044024</v>
      </c>
      <c r="R44" s="12">
        <f t="shared" si="11"/>
        <v>24887.755336322873</v>
      </c>
      <c r="S44" s="12">
        <f t="shared" si="12"/>
        <v>260190.16942519363</v>
      </c>
      <c r="T44" s="12">
        <f t="shared" si="13"/>
        <v>9615.7236526702</v>
      </c>
      <c r="U44" s="12">
        <f t="shared" si="14"/>
        <v>19231.4473053404</v>
      </c>
      <c r="V44" s="12">
        <f t="shared" si="15"/>
        <v>313925.0957195271</v>
      </c>
      <c r="W44" s="12">
        <f t="shared" si="16"/>
        <v>912928.11620057072</v>
      </c>
      <c r="X44" s="12">
        <f t="shared" si="17"/>
        <v>356347.40595189563</v>
      </c>
      <c r="Y44" s="12">
        <f t="shared" si="18"/>
        <v>880687.16042397066</v>
      </c>
      <c r="Z44" s="12">
        <f t="shared" si="19"/>
        <v>83147.72805544232</v>
      </c>
      <c r="AA44" s="12">
        <f t="shared" si="20"/>
        <v>259624.5386220954</v>
      </c>
      <c r="AB44" s="12">
        <f t="shared" si="31"/>
        <v>0</v>
      </c>
      <c r="AC44" s="12">
        <f t="shared" si="31"/>
        <v>0</v>
      </c>
      <c r="AD44" s="12">
        <f t="shared" si="22"/>
        <v>132357.6079249898</v>
      </c>
      <c r="AE44" s="12">
        <f t="shared" si="23"/>
        <v>391982.1465470852</v>
      </c>
      <c r="AF44" s="12">
        <f t="shared" si="24"/>
        <v>36766.002201386058</v>
      </c>
      <c r="AG44" s="12">
        <f t="shared" si="25"/>
        <v>94460.344117407265</v>
      </c>
      <c r="AH44" s="8">
        <f t="shared" si="26"/>
        <v>8108317.562413374</v>
      </c>
      <c r="AI44" s="8">
        <f t="shared" si="27"/>
        <v>216636.59758662619</v>
      </c>
      <c r="AJ44" s="44">
        <f t="shared" si="28"/>
        <v>266539.24419307656</v>
      </c>
      <c r="AK44" s="1">
        <f t="shared" si="29"/>
        <v>-49902.646606450377</v>
      </c>
    </row>
    <row r="45" spans="1:37" s="25" customFormat="1" x14ac:dyDescent="0.55000000000000004">
      <c r="A45" s="42">
        <v>40</v>
      </c>
      <c r="B45" s="21" t="s">
        <v>110</v>
      </c>
      <c r="C45" s="9" t="s">
        <v>21</v>
      </c>
      <c r="D45" s="22"/>
      <c r="E45" s="22"/>
      <c r="F45" s="22">
        <f t="shared" si="0"/>
        <v>0</v>
      </c>
      <c r="G45" s="23">
        <f t="shared" si="1"/>
        <v>0</v>
      </c>
      <c r="H45" s="23">
        <f t="shared" si="2"/>
        <v>0</v>
      </c>
      <c r="I45" s="23">
        <f t="shared" si="3"/>
        <v>0</v>
      </c>
      <c r="J45" s="23">
        <f t="shared" si="4"/>
        <v>0</v>
      </c>
      <c r="K45" s="23">
        <f t="shared" si="5"/>
        <v>0</v>
      </c>
      <c r="L45" s="23">
        <f t="shared" si="6"/>
        <v>0</v>
      </c>
      <c r="M45" s="23">
        <f t="shared" si="30"/>
        <v>0</v>
      </c>
      <c r="N45" s="23">
        <f t="shared" si="30"/>
        <v>0</v>
      </c>
      <c r="O45" s="23">
        <f t="shared" si="8"/>
        <v>0</v>
      </c>
      <c r="P45" s="23">
        <f t="shared" si="9"/>
        <v>0</v>
      </c>
      <c r="Q45" s="23">
        <f t="shared" si="10"/>
        <v>0</v>
      </c>
      <c r="R45" s="23">
        <f t="shared" si="11"/>
        <v>0</v>
      </c>
      <c r="S45" s="23">
        <f t="shared" si="12"/>
        <v>0</v>
      </c>
      <c r="T45" s="23">
        <f t="shared" si="13"/>
        <v>0</v>
      </c>
      <c r="U45" s="23">
        <f t="shared" si="14"/>
        <v>0</v>
      </c>
      <c r="V45" s="23">
        <f t="shared" si="15"/>
        <v>0</v>
      </c>
      <c r="W45" s="23">
        <f t="shared" si="16"/>
        <v>0</v>
      </c>
      <c r="X45" s="23">
        <f t="shared" si="17"/>
        <v>0</v>
      </c>
      <c r="Y45" s="23">
        <f t="shared" si="18"/>
        <v>0</v>
      </c>
      <c r="Z45" s="23">
        <f t="shared" si="19"/>
        <v>0</v>
      </c>
      <c r="AA45" s="23">
        <f t="shared" si="20"/>
        <v>0</v>
      </c>
      <c r="AB45" s="23">
        <f t="shared" si="31"/>
        <v>0</v>
      </c>
      <c r="AC45" s="23">
        <f t="shared" si="31"/>
        <v>0</v>
      </c>
      <c r="AD45" s="23">
        <f t="shared" si="22"/>
        <v>0</v>
      </c>
      <c r="AE45" s="23">
        <f t="shared" si="23"/>
        <v>0</v>
      </c>
      <c r="AF45" s="23">
        <f t="shared" si="24"/>
        <v>0</v>
      </c>
      <c r="AG45" s="23">
        <f t="shared" si="25"/>
        <v>0</v>
      </c>
      <c r="AH45" s="8">
        <f t="shared" si="26"/>
        <v>0</v>
      </c>
      <c r="AI45" s="24">
        <f t="shared" si="27"/>
        <v>0</v>
      </c>
      <c r="AJ45" s="47">
        <f t="shared" si="28"/>
        <v>0</v>
      </c>
      <c r="AK45" s="25">
        <f t="shared" si="29"/>
        <v>0</v>
      </c>
    </row>
    <row r="46" spans="1:37" x14ac:dyDescent="0.55000000000000004">
      <c r="A46" s="34">
        <v>41</v>
      </c>
      <c r="B46" s="10" t="s">
        <v>67</v>
      </c>
      <c r="C46" s="29" t="s">
        <v>37</v>
      </c>
      <c r="D46" s="11">
        <f>9799264.56+18794.83</f>
        <v>9818059.3900000006</v>
      </c>
      <c r="E46" s="11"/>
      <c r="F46" s="11">
        <f t="shared" si="0"/>
        <v>9818059.3900000006</v>
      </c>
      <c r="G46" s="12">
        <f t="shared" si="1"/>
        <v>1270117.2087620602</v>
      </c>
      <c r="H46" s="12">
        <f t="shared" si="2"/>
        <v>740456.98620057083</v>
      </c>
      <c r="I46" s="12">
        <f t="shared" si="3"/>
        <v>0</v>
      </c>
      <c r="J46" s="12">
        <f t="shared" si="4"/>
        <v>1525608.2229195542</v>
      </c>
      <c r="K46" s="12">
        <f t="shared" si="5"/>
        <v>3536182.4178821854</v>
      </c>
      <c r="L46" s="12">
        <f t="shared" si="6"/>
        <v>1291463.7164723468</v>
      </c>
      <c r="M46" s="12">
        <f t="shared" si="30"/>
        <v>0</v>
      </c>
      <c r="N46" s="12">
        <f t="shared" si="30"/>
        <v>0</v>
      </c>
      <c r="O46" s="12">
        <f t="shared" si="8"/>
        <v>330203.79114349774</v>
      </c>
      <c r="P46" s="12">
        <f t="shared" si="9"/>
        <v>1621667.5076158445</v>
      </c>
      <c r="Q46" s="12">
        <f t="shared" si="10"/>
        <v>783817.07998709066</v>
      </c>
      <c r="R46" s="12">
        <f t="shared" si="11"/>
        <v>29351.448101644248</v>
      </c>
      <c r="S46" s="12">
        <f t="shared" si="12"/>
        <v>306856.04833537171</v>
      </c>
      <c r="T46" s="12">
        <f t="shared" si="13"/>
        <v>11340.332221089822</v>
      </c>
      <c r="U46" s="12">
        <f t="shared" si="14"/>
        <v>22680.664442179645</v>
      </c>
      <c r="V46" s="12">
        <f t="shared" si="15"/>
        <v>370228.49310028541</v>
      </c>
      <c r="W46" s="12">
        <f t="shared" si="16"/>
        <v>1076664.4826375868</v>
      </c>
      <c r="X46" s="12">
        <f t="shared" si="17"/>
        <v>420259.37054626993</v>
      </c>
      <c r="Y46" s="12">
        <f t="shared" si="18"/>
        <v>1038641.0157786385</v>
      </c>
      <c r="Z46" s="12">
        <f t="shared" si="19"/>
        <v>98060.51979412965</v>
      </c>
      <c r="AA46" s="12">
        <f t="shared" si="20"/>
        <v>306188.96996942523</v>
      </c>
      <c r="AB46" s="12">
        <f t="shared" si="31"/>
        <v>0</v>
      </c>
      <c r="AC46" s="12">
        <f t="shared" si="31"/>
        <v>0</v>
      </c>
      <c r="AD46" s="12">
        <f t="shared" si="22"/>
        <v>156096.33763147169</v>
      </c>
      <c r="AE46" s="12">
        <f t="shared" si="23"/>
        <v>462285.30760089692</v>
      </c>
      <c r="AF46" s="12">
        <f t="shared" si="24"/>
        <v>43360.093786519908</v>
      </c>
      <c r="AG46" s="12">
        <f t="shared" si="25"/>
        <v>111402.08711305885</v>
      </c>
      <c r="AH46" s="8">
        <f t="shared" si="26"/>
        <v>9562568.3758425061</v>
      </c>
      <c r="AI46" s="8">
        <f t="shared" si="27"/>
        <v>255491.01415749453</v>
      </c>
      <c r="AJ46" s="44">
        <f t="shared" si="28"/>
        <v>314343.84850154398</v>
      </c>
      <c r="AK46" s="1">
        <f t="shared" si="29"/>
        <v>-58852.83434404945</v>
      </c>
    </row>
    <row r="47" spans="1:37" x14ac:dyDescent="0.55000000000000004">
      <c r="A47" s="34">
        <v>42</v>
      </c>
      <c r="B47" s="10" t="s">
        <v>9</v>
      </c>
      <c r="C47" s="9" t="s">
        <v>21</v>
      </c>
      <c r="D47" s="11">
        <f>66995+41420+8820</f>
        <v>117235</v>
      </c>
      <c r="E47" s="11"/>
      <c r="F47" s="11">
        <f t="shared" si="0"/>
        <v>117235</v>
      </c>
      <c r="G47" s="12">
        <f t="shared" si="1"/>
        <v>15166.153009919826</v>
      </c>
      <c r="H47" s="12">
        <f t="shared" si="2"/>
        <v>8841.6123114553611</v>
      </c>
      <c r="I47" s="12">
        <f t="shared" si="3"/>
        <v>0</v>
      </c>
      <c r="J47" s="12">
        <f t="shared" si="4"/>
        <v>18216.907528196767</v>
      </c>
      <c r="K47" s="12">
        <f t="shared" si="5"/>
        <v>42224.672849571958</v>
      </c>
      <c r="L47" s="12">
        <f t="shared" si="6"/>
        <v>15421.046337817639</v>
      </c>
      <c r="M47" s="12">
        <f t="shared" si="30"/>
        <v>0</v>
      </c>
      <c r="N47" s="12">
        <f t="shared" si="30"/>
        <v>0</v>
      </c>
      <c r="O47" s="12">
        <f t="shared" si="8"/>
        <v>3942.8811659192825</v>
      </c>
      <c r="P47" s="12">
        <f t="shared" si="9"/>
        <v>19363.927503736923</v>
      </c>
      <c r="Q47" s="12">
        <f t="shared" si="10"/>
        <v>9359.3643837477921</v>
      </c>
      <c r="R47" s="12">
        <f t="shared" si="11"/>
        <v>350.4783258594918</v>
      </c>
      <c r="S47" s="12">
        <f t="shared" si="12"/>
        <v>3664.0915885310505</v>
      </c>
      <c r="T47" s="12">
        <f t="shared" si="13"/>
        <v>135.41208044571275</v>
      </c>
      <c r="U47" s="12">
        <f t="shared" si="14"/>
        <v>270.82416089142549</v>
      </c>
      <c r="V47" s="12">
        <f t="shared" si="15"/>
        <v>4420.8061557276806</v>
      </c>
      <c r="W47" s="12">
        <f t="shared" si="16"/>
        <v>12856.182225845903</v>
      </c>
      <c r="X47" s="12">
        <f t="shared" si="17"/>
        <v>5018.2123929881782</v>
      </c>
      <c r="Y47" s="12">
        <f t="shared" si="18"/>
        <v>12402.153485527924</v>
      </c>
      <c r="Z47" s="12">
        <f t="shared" si="19"/>
        <v>1170.9162250305749</v>
      </c>
      <c r="AA47" s="12">
        <f t="shared" si="20"/>
        <v>3656.1261720342436</v>
      </c>
      <c r="AB47" s="12">
        <f t="shared" si="31"/>
        <v>0</v>
      </c>
      <c r="AC47" s="12">
        <f t="shared" si="31"/>
        <v>0</v>
      </c>
      <c r="AD47" s="12">
        <f t="shared" si="22"/>
        <v>1863.9074602527517</v>
      </c>
      <c r="AE47" s="12">
        <f t="shared" si="23"/>
        <v>5520.0336322869953</v>
      </c>
      <c r="AF47" s="12">
        <f t="shared" si="24"/>
        <v>517.75207229243108</v>
      </c>
      <c r="AG47" s="12">
        <f t="shared" si="25"/>
        <v>1330.2245549667075</v>
      </c>
      <c r="AH47" s="8">
        <f t="shared" si="26"/>
        <v>114184.24548172309</v>
      </c>
      <c r="AI47" s="8">
        <f t="shared" si="27"/>
        <v>3050.7545182769099</v>
      </c>
      <c r="AJ47" s="44">
        <f t="shared" si="28"/>
        <v>3753.5015439622948</v>
      </c>
      <c r="AK47" s="1">
        <f t="shared" si="29"/>
        <v>-702.74702568538487</v>
      </c>
    </row>
    <row r="48" spans="1:37" x14ac:dyDescent="0.55000000000000004">
      <c r="A48" s="34">
        <v>43</v>
      </c>
      <c r="B48" s="10" t="s">
        <v>10</v>
      </c>
      <c r="C48" s="9" t="s">
        <v>21</v>
      </c>
      <c r="D48" s="15">
        <f>96540.51+66550+20800</f>
        <v>183890.51</v>
      </c>
      <c r="E48" s="11"/>
      <c r="F48" s="11">
        <f t="shared" si="0"/>
        <v>183890.51</v>
      </c>
      <c r="G48" s="12">
        <f t="shared" si="1"/>
        <v>23789.069917108303</v>
      </c>
      <c r="H48" s="12">
        <f t="shared" si="2"/>
        <v>13868.627945373015</v>
      </c>
      <c r="I48" s="12">
        <f t="shared" si="3"/>
        <v>0</v>
      </c>
      <c r="J48" s="12">
        <f t="shared" si="4"/>
        <v>28574.371271232503</v>
      </c>
      <c r="K48" s="12">
        <f t="shared" si="5"/>
        <v>66232.069133713827</v>
      </c>
      <c r="L48" s="12">
        <f t="shared" si="6"/>
        <v>24188.886218236174</v>
      </c>
      <c r="M48" s="12">
        <f t="shared" si="30"/>
        <v>0</v>
      </c>
      <c r="N48" s="12">
        <f t="shared" si="30"/>
        <v>0</v>
      </c>
      <c r="O48" s="12">
        <f t="shared" si="8"/>
        <v>6184.6584080717494</v>
      </c>
      <c r="P48" s="12">
        <f t="shared" si="9"/>
        <v>30373.544626307921</v>
      </c>
      <c r="Q48" s="12">
        <f t="shared" si="10"/>
        <v>14680.754807039</v>
      </c>
      <c r="R48" s="12">
        <f t="shared" si="11"/>
        <v>549.74741405082216</v>
      </c>
      <c r="S48" s="12">
        <f t="shared" si="12"/>
        <v>5747.3593287131407</v>
      </c>
      <c r="T48" s="12">
        <f t="shared" si="13"/>
        <v>212.40240997418127</v>
      </c>
      <c r="U48" s="12">
        <f t="shared" si="14"/>
        <v>424.80481994836254</v>
      </c>
      <c r="V48" s="12">
        <f t="shared" si="15"/>
        <v>6934.3139726865065</v>
      </c>
      <c r="W48" s="12">
        <f t="shared" si="16"/>
        <v>20165.734688136974</v>
      </c>
      <c r="X48" s="12">
        <f t="shared" si="17"/>
        <v>7871.3834284549539</v>
      </c>
      <c r="Y48" s="12">
        <f t="shared" si="18"/>
        <v>19453.561901752953</v>
      </c>
      <c r="Z48" s="12">
        <f t="shared" si="19"/>
        <v>1836.6561333061559</v>
      </c>
      <c r="AA48" s="12">
        <f t="shared" si="20"/>
        <v>5734.8650693028949</v>
      </c>
      <c r="AB48" s="12">
        <f t="shared" si="31"/>
        <v>0</v>
      </c>
      <c r="AC48" s="12">
        <f t="shared" si="31"/>
        <v>0</v>
      </c>
      <c r="AD48" s="12">
        <f t="shared" si="22"/>
        <v>2923.6567019975541</v>
      </c>
      <c r="AE48" s="12">
        <f t="shared" si="23"/>
        <v>8658.5217713004495</v>
      </c>
      <c r="AF48" s="12">
        <f t="shared" si="24"/>
        <v>812.12686166598724</v>
      </c>
      <c r="AG48" s="12">
        <f t="shared" si="25"/>
        <v>2086.5413215110748</v>
      </c>
      <c r="AH48" s="8">
        <f t="shared" si="26"/>
        <v>179105.2086458758</v>
      </c>
      <c r="AI48" s="8">
        <f t="shared" si="27"/>
        <v>4785.3013541242108</v>
      </c>
      <c r="AJ48" s="44">
        <f t="shared" si="28"/>
        <v>5887.6044969933364</v>
      </c>
      <c r="AK48" s="1">
        <f t="shared" si="29"/>
        <v>-1102.3031428691256</v>
      </c>
    </row>
    <row r="49" spans="1:37" x14ac:dyDescent="0.55000000000000004">
      <c r="A49" s="34">
        <v>44</v>
      </c>
      <c r="B49" s="14" t="s">
        <v>68</v>
      </c>
      <c r="C49" s="9" t="s">
        <v>21</v>
      </c>
      <c r="D49" s="15">
        <f>362756.1+94745.37+13020</f>
        <v>470521.47</v>
      </c>
      <c r="E49" s="15"/>
      <c r="F49" s="11">
        <f t="shared" si="0"/>
        <v>470521.47</v>
      </c>
      <c r="G49" s="12">
        <f t="shared" si="1"/>
        <v>60869.199543416224</v>
      </c>
      <c r="H49" s="12">
        <f t="shared" si="2"/>
        <v>35485.720322054629</v>
      </c>
      <c r="I49" s="12">
        <f t="shared" si="3"/>
        <v>0</v>
      </c>
      <c r="J49" s="12">
        <f t="shared" si="4"/>
        <v>73113.371510395431</v>
      </c>
      <c r="K49" s="12">
        <f t="shared" si="5"/>
        <v>169468.29137586628</v>
      </c>
      <c r="L49" s="12">
        <f t="shared" si="6"/>
        <v>61892.211300448427</v>
      </c>
      <c r="M49" s="12">
        <f t="shared" si="30"/>
        <v>0</v>
      </c>
      <c r="N49" s="12">
        <f t="shared" si="30"/>
        <v>0</v>
      </c>
      <c r="O49" s="12">
        <f t="shared" si="8"/>
        <v>15824.713116591927</v>
      </c>
      <c r="P49" s="12">
        <f t="shared" si="9"/>
        <v>77716.924417040354</v>
      </c>
      <c r="Q49" s="12">
        <f t="shared" si="10"/>
        <v>37563.712953526294</v>
      </c>
      <c r="R49" s="12">
        <f t="shared" si="11"/>
        <v>1406.6411659192825</v>
      </c>
      <c r="S49" s="12">
        <f t="shared" si="12"/>
        <v>14705.794007337952</v>
      </c>
      <c r="T49" s="12">
        <f t="shared" si="13"/>
        <v>543.47499592335907</v>
      </c>
      <c r="U49" s="12">
        <f t="shared" si="14"/>
        <v>1086.9499918467181</v>
      </c>
      <c r="V49" s="12">
        <f t="shared" si="15"/>
        <v>17742.860161027311</v>
      </c>
      <c r="W49" s="12">
        <f t="shared" si="16"/>
        <v>51598.155495311861</v>
      </c>
      <c r="X49" s="12">
        <f t="shared" si="17"/>
        <v>20140.543966571542</v>
      </c>
      <c r="Y49" s="12">
        <f t="shared" si="18"/>
        <v>49775.915803098243</v>
      </c>
      <c r="Z49" s="12">
        <f t="shared" si="19"/>
        <v>4699.460258866693</v>
      </c>
      <c r="AA49" s="12">
        <f t="shared" si="20"/>
        <v>14673.824889930696</v>
      </c>
      <c r="AB49" s="12">
        <f t="shared" si="31"/>
        <v>0</v>
      </c>
      <c r="AC49" s="12">
        <f t="shared" si="31"/>
        <v>0</v>
      </c>
      <c r="AD49" s="12">
        <f t="shared" si="22"/>
        <v>7480.7734732980016</v>
      </c>
      <c r="AE49" s="12">
        <f t="shared" si="23"/>
        <v>22154.598363228699</v>
      </c>
      <c r="AF49" s="12">
        <f t="shared" si="24"/>
        <v>2077.9926314716672</v>
      </c>
      <c r="AG49" s="12">
        <f t="shared" si="25"/>
        <v>5338.8426070118221</v>
      </c>
      <c r="AH49" s="8">
        <f t="shared" si="26"/>
        <v>458277.29803302087</v>
      </c>
      <c r="AI49" s="8">
        <f t="shared" si="27"/>
        <v>12244.171966979105</v>
      </c>
      <c r="AJ49" s="44">
        <f t="shared" si="28"/>
        <v>15064.639946367624</v>
      </c>
      <c r="AK49" s="1">
        <f t="shared" si="29"/>
        <v>-2820.4679793885189</v>
      </c>
    </row>
    <row r="50" spans="1:37" s="25" customFormat="1" x14ac:dyDescent="0.55000000000000004">
      <c r="A50" s="42">
        <v>45</v>
      </c>
      <c r="B50" s="26" t="s">
        <v>9</v>
      </c>
      <c r="C50" s="9" t="s">
        <v>21</v>
      </c>
      <c r="D50" s="27"/>
      <c r="E50" s="27"/>
      <c r="F50" s="22">
        <f t="shared" si="0"/>
        <v>0</v>
      </c>
      <c r="G50" s="23">
        <f t="shared" si="1"/>
        <v>0</v>
      </c>
      <c r="H50" s="23">
        <f t="shared" si="2"/>
        <v>0</v>
      </c>
      <c r="I50" s="23">
        <f t="shared" si="3"/>
        <v>0</v>
      </c>
      <c r="J50" s="23">
        <f t="shared" si="4"/>
        <v>0</v>
      </c>
      <c r="K50" s="23">
        <f t="shared" si="5"/>
        <v>0</v>
      </c>
      <c r="L50" s="23">
        <f t="shared" si="6"/>
        <v>0</v>
      </c>
      <c r="M50" s="23">
        <f t="shared" si="30"/>
        <v>0</v>
      </c>
      <c r="N50" s="23">
        <f t="shared" si="30"/>
        <v>0</v>
      </c>
      <c r="O50" s="23">
        <f t="shared" si="8"/>
        <v>0</v>
      </c>
      <c r="P50" s="23">
        <f t="shared" si="9"/>
        <v>0</v>
      </c>
      <c r="Q50" s="23">
        <f t="shared" si="10"/>
        <v>0</v>
      </c>
      <c r="R50" s="23">
        <f t="shared" si="11"/>
        <v>0</v>
      </c>
      <c r="S50" s="23">
        <f t="shared" si="12"/>
        <v>0</v>
      </c>
      <c r="T50" s="23">
        <f t="shared" si="13"/>
        <v>0</v>
      </c>
      <c r="U50" s="23">
        <f t="shared" si="14"/>
        <v>0</v>
      </c>
      <c r="V50" s="23">
        <f t="shared" si="15"/>
        <v>0</v>
      </c>
      <c r="W50" s="23">
        <f t="shared" si="16"/>
        <v>0</v>
      </c>
      <c r="X50" s="23">
        <f t="shared" si="17"/>
        <v>0</v>
      </c>
      <c r="Y50" s="23">
        <f t="shared" si="18"/>
        <v>0</v>
      </c>
      <c r="Z50" s="23">
        <f t="shared" si="19"/>
        <v>0</v>
      </c>
      <c r="AA50" s="23">
        <f t="shared" si="20"/>
        <v>0</v>
      </c>
      <c r="AB50" s="23">
        <f t="shared" si="31"/>
        <v>0</v>
      </c>
      <c r="AC50" s="23">
        <f t="shared" si="31"/>
        <v>0</v>
      </c>
      <c r="AD50" s="23">
        <f t="shared" si="22"/>
        <v>0</v>
      </c>
      <c r="AE50" s="23">
        <f t="shared" si="23"/>
        <v>0</v>
      </c>
      <c r="AF50" s="23">
        <f t="shared" si="24"/>
        <v>0</v>
      </c>
      <c r="AG50" s="23">
        <f t="shared" si="25"/>
        <v>0</v>
      </c>
      <c r="AH50" s="8">
        <f t="shared" si="26"/>
        <v>0</v>
      </c>
      <c r="AI50" s="24">
        <f t="shared" si="27"/>
        <v>0</v>
      </c>
      <c r="AJ50" s="47">
        <f t="shared" si="28"/>
        <v>0</v>
      </c>
      <c r="AK50" s="25">
        <f t="shared" si="29"/>
        <v>0</v>
      </c>
    </row>
    <row r="51" spans="1:37" x14ac:dyDescent="0.55000000000000004">
      <c r="A51" s="34">
        <v>46</v>
      </c>
      <c r="B51" s="14" t="s">
        <v>111</v>
      </c>
      <c r="C51" s="29" t="s">
        <v>37</v>
      </c>
      <c r="D51" s="15"/>
      <c r="E51" s="15"/>
      <c r="F51" s="11">
        <f t="shared" si="0"/>
        <v>0</v>
      </c>
      <c r="G51" s="12">
        <f t="shared" si="1"/>
        <v>0</v>
      </c>
      <c r="H51" s="12">
        <f t="shared" si="2"/>
        <v>0</v>
      </c>
      <c r="I51" s="12">
        <f t="shared" si="3"/>
        <v>0</v>
      </c>
      <c r="J51" s="12">
        <f t="shared" si="4"/>
        <v>0</v>
      </c>
      <c r="K51" s="12">
        <f t="shared" si="5"/>
        <v>0</v>
      </c>
      <c r="L51" s="12">
        <f t="shared" si="6"/>
        <v>0</v>
      </c>
      <c r="M51" s="12">
        <f t="shared" si="30"/>
        <v>0</v>
      </c>
      <c r="N51" s="12">
        <f t="shared" si="30"/>
        <v>0</v>
      </c>
      <c r="O51" s="12">
        <f t="shared" si="8"/>
        <v>0</v>
      </c>
      <c r="P51" s="12">
        <f t="shared" si="9"/>
        <v>0</v>
      </c>
      <c r="Q51" s="12">
        <f t="shared" si="10"/>
        <v>0</v>
      </c>
      <c r="R51" s="12">
        <f t="shared" si="11"/>
        <v>0</v>
      </c>
      <c r="S51" s="12">
        <f t="shared" si="12"/>
        <v>0</v>
      </c>
      <c r="T51" s="12">
        <f t="shared" si="13"/>
        <v>0</v>
      </c>
      <c r="U51" s="12">
        <f t="shared" si="14"/>
        <v>0</v>
      </c>
      <c r="V51" s="12">
        <f t="shared" si="15"/>
        <v>0</v>
      </c>
      <c r="W51" s="12">
        <f t="shared" si="16"/>
        <v>0</v>
      </c>
      <c r="X51" s="12">
        <f t="shared" si="17"/>
        <v>0</v>
      </c>
      <c r="Y51" s="12">
        <f t="shared" si="18"/>
        <v>0</v>
      </c>
      <c r="Z51" s="12">
        <f t="shared" si="19"/>
        <v>0</v>
      </c>
      <c r="AA51" s="12">
        <f t="shared" si="20"/>
        <v>0</v>
      </c>
      <c r="AB51" s="12">
        <f t="shared" si="31"/>
        <v>0</v>
      </c>
      <c r="AC51" s="12">
        <f t="shared" si="31"/>
        <v>0</v>
      </c>
      <c r="AD51" s="12">
        <f t="shared" si="22"/>
        <v>0</v>
      </c>
      <c r="AE51" s="12">
        <f t="shared" si="23"/>
        <v>0</v>
      </c>
      <c r="AF51" s="12">
        <f t="shared" si="24"/>
        <v>0</v>
      </c>
      <c r="AG51" s="12">
        <f t="shared" si="25"/>
        <v>0</v>
      </c>
      <c r="AH51" s="8">
        <f t="shared" si="26"/>
        <v>0</v>
      </c>
      <c r="AI51" s="8">
        <f t="shared" si="27"/>
        <v>0</v>
      </c>
      <c r="AJ51" s="44">
        <f t="shared" si="28"/>
        <v>0</v>
      </c>
      <c r="AK51" s="1">
        <f t="shared" si="29"/>
        <v>0</v>
      </c>
    </row>
    <row r="52" spans="1:37" s="25" customFormat="1" x14ac:dyDescent="0.55000000000000004">
      <c r="A52" s="34">
        <v>47</v>
      </c>
      <c r="B52" s="14" t="s">
        <v>11</v>
      </c>
      <c r="C52" s="9" t="s">
        <v>21</v>
      </c>
      <c r="D52" s="15">
        <f>7777664.53+4199940.59+3033773.81+420000</f>
        <v>15431378.930000002</v>
      </c>
      <c r="E52" s="15"/>
      <c r="F52" s="11">
        <f t="shared" si="0"/>
        <v>15431378.930000002</v>
      </c>
      <c r="G52" s="12">
        <f t="shared" si="1"/>
        <v>1996286.5527055308</v>
      </c>
      <c r="H52" s="12">
        <f t="shared" si="2"/>
        <v>1163801.5091928253</v>
      </c>
      <c r="I52" s="12">
        <f t="shared" si="3"/>
        <v>0</v>
      </c>
      <c r="J52" s="12">
        <f t="shared" si="4"/>
        <v>2397850.4968684604</v>
      </c>
      <c r="K52" s="12">
        <f t="shared" si="5"/>
        <v>5557938.5587668167</v>
      </c>
      <c r="L52" s="12">
        <f t="shared" si="6"/>
        <v>2029837.5872047835</v>
      </c>
      <c r="M52" s="12">
        <f t="shared" si="30"/>
        <v>0</v>
      </c>
      <c r="N52" s="12">
        <f t="shared" si="30"/>
        <v>0</v>
      </c>
      <c r="O52" s="12">
        <f t="shared" si="8"/>
        <v>518992.56491031393</v>
      </c>
      <c r="P52" s="12">
        <f t="shared" si="9"/>
        <v>2548830.1521150973</v>
      </c>
      <c r="Q52" s="12">
        <f t="shared" si="10"/>
        <v>1231952.048019432</v>
      </c>
      <c r="R52" s="12">
        <f t="shared" si="11"/>
        <v>46132.672436472349</v>
      </c>
      <c r="S52" s="12">
        <f t="shared" si="12"/>
        <v>482296.12092675641</v>
      </c>
      <c r="T52" s="12">
        <f t="shared" si="13"/>
        <v>17823.987077727954</v>
      </c>
      <c r="U52" s="12">
        <f t="shared" si="14"/>
        <v>35647.974155455908</v>
      </c>
      <c r="V52" s="12">
        <f t="shared" si="15"/>
        <v>581900.75459641265</v>
      </c>
      <c r="W52" s="12">
        <f t="shared" si="16"/>
        <v>1692230.3025560542</v>
      </c>
      <c r="X52" s="12">
        <f t="shared" si="17"/>
        <v>660535.99170403602</v>
      </c>
      <c r="Y52" s="12">
        <f t="shared" si="18"/>
        <v>1632467.5223542603</v>
      </c>
      <c r="Z52" s="12">
        <f t="shared" si="19"/>
        <v>154125.0647309417</v>
      </c>
      <c r="AA52" s="12">
        <f t="shared" si="20"/>
        <v>481247.65109865478</v>
      </c>
      <c r="AB52" s="12">
        <f t="shared" si="31"/>
        <v>0</v>
      </c>
      <c r="AC52" s="12">
        <f t="shared" si="31"/>
        <v>0</v>
      </c>
      <c r="AD52" s="12">
        <f t="shared" si="22"/>
        <v>245341.93977578479</v>
      </c>
      <c r="AE52" s="12">
        <f t="shared" si="23"/>
        <v>726589.59087443957</v>
      </c>
      <c r="AF52" s="12">
        <f t="shared" si="24"/>
        <v>68150.538826606877</v>
      </c>
      <c r="AG52" s="12">
        <f t="shared" si="25"/>
        <v>175094.46129297462</v>
      </c>
      <c r="AH52" s="8">
        <f t="shared" si="26"/>
        <v>15029814.985837072</v>
      </c>
      <c r="AI52" s="24">
        <f t="shared" si="27"/>
        <v>401563.94416292943</v>
      </c>
      <c r="AJ52" s="47">
        <f t="shared" si="28"/>
        <v>494064.9519275151</v>
      </c>
      <c r="AK52" s="25">
        <f t="shared" si="29"/>
        <v>-92501.007764585665</v>
      </c>
    </row>
    <row r="53" spans="1:37" s="25" customFormat="1" x14ac:dyDescent="0.55000000000000004">
      <c r="A53" s="34">
        <v>48</v>
      </c>
      <c r="B53" s="14" t="s">
        <v>69</v>
      </c>
      <c r="C53" s="9" t="s">
        <v>21</v>
      </c>
      <c r="D53" s="15">
        <f>3449581.21+1724227.36</f>
        <v>5173808.57</v>
      </c>
      <c r="E53" s="15"/>
      <c r="F53" s="15">
        <f t="shared" si="0"/>
        <v>5173808.57</v>
      </c>
      <c r="G53" s="41">
        <f t="shared" si="1"/>
        <v>669311.830226933</v>
      </c>
      <c r="H53" s="41">
        <f t="shared" si="2"/>
        <v>390197.54808397888</v>
      </c>
      <c r="I53" s="41">
        <f t="shared" si="3"/>
        <v>0</v>
      </c>
      <c r="J53" s="41">
        <f t="shared" si="4"/>
        <v>803947.56078203558</v>
      </c>
      <c r="K53" s="41">
        <f t="shared" si="5"/>
        <v>1863456.9390929474</v>
      </c>
      <c r="L53" s="41">
        <f t="shared" si="6"/>
        <v>680560.76855007478</v>
      </c>
      <c r="M53" s="41">
        <f t="shared" si="30"/>
        <v>0</v>
      </c>
      <c r="N53" s="41">
        <f t="shared" si="30"/>
        <v>0</v>
      </c>
      <c r="O53" s="41">
        <f t="shared" si="8"/>
        <v>174007.01468609867</v>
      </c>
      <c r="P53" s="41">
        <f t="shared" si="9"/>
        <v>854567.78323617345</v>
      </c>
      <c r="Q53" s="41">
        <f t="shared" si="10"/>
        <v>413046.95405286044</v>
      </c>
      <c r="R53" s="41">
        <f t="shared" si="11"/>
        <v>15467.290194319881</v>
      </c>
      <c r="S53" s="41">
        <f t="shared" si="12"/>
        <v>161703.48839516239</v>
      </c>
      <c r="T53" s="41">
        <f t="shared" si="13"/>
        <v>5975.9984841690448</v>
      </c>
      <c r="U53" s="41">
        <f t="shared" si="14"/>
        <v>11951.99696833809</v>
      </c>
      <c r="V53" s="41">
        <f t="shared" si="15"/>
        <v>195098.77404198941</v>
      </c>
      <c r="W53" s="41">
        <f t="shared" si="16"/>
        <v>567368.32667346112</v>
      </c>
      <c r="X53" s="41">
        <f t="shared" si="17"/>
        <v>221463.47323685285</v>
      </c>
      <c r="Y53" s="41">
        <f t="shared" si="18"/>
        <v>547331.15528536495</v>
      </c>
      <c r="Z53" s="41">
        <f t="shared" si="19"/>
        <v>51674.810421932336</v>
      </c>
      <c r="AA53" s="41">
        <f t="shared" si="20"/>
        <v>161351.9590725642</v>
      </c>
      <c r="AB53" s="41">
        <f t="shared" si="31"/>
        <v>0</v>
      </c>
      <c r="AC53" s="41">
        <f t="shared" si="31"/>
        <v>0</v>
      </c>
      <c r="AD53" s="41">
        <f t="shared" si="22"/>
        <v>82257.861487973918</v>
      </c>
      <c r="AE53" s="41">
        <f t="shared" si="23"/>
        <v>243609.82056053812</v>
      </c>
      <c r="AF53" s="41">
        <f t="shared" si="24"/>
        <v>22849.405968881641</v>
      </c>
      <c r="AG53" s="41">
        <f t="shared" si="25"/>
        <v>58705.396873895916</v>
      </c>
      <c r="AH53" s="8">
        <f t="shared" si="26"/>
        <v>5039172.8394448971</v>
      </c>
      <c r="AI53" s="24">
        <f t="shared" si="27"/>
        <v>134635.73055510316</v>
      </c>
      <c r="AJ53" s="47">
        <f t="shared" si="28"/>
        <v>165649.32362912403</v>
      </c>
      <c r="AK53" s="25">
        <f t="shared" si="29"/>
        <v>-31013.593074020871</v>
      </c>
    </row>
    <row r="54" spans="1:37" s="25" customFormat="1" x14ac:dyDescent="0.55000000000000004">
      <c r="A54" s="34">
        <v>49</v>
      </c>
      <c r="B54" s="14" t="s">
        <v>13</v>
      </c>
      <c r="C54" s="9" t="s">
        <v>21</v>
      </c>
      <c r="D54" s="15">
        <f>171164.09+347136.82</f>
        <v>518300.91000000003</v>
      </c>
      <c r="E54" s="15"/>
      <c r="F54" s="15">
        <f t="shared" si="0"/>
        <v>518300.91000000003</v>
      </c>
      <c r="G54" s="41">
        <f t="shared" si="1"/>
        <v>67050.206049735032</v>
      </c>
      <c r="H54" s="41">
        <f t="shared" si="2"/>
        <v>39089.143232776194</v>
      </c>
      <c r="I54" s="41">
        <f t="shared" si="3"/>
        <v>0</v>
      </c>
      <c r="J54" s="41">
        <f t="shared" si="4"/>
        <v>80537.721237260499</v>
      </c>
      <c r="K54" s="41">
        <f t="shared" si="5"/>
        <v>186677.07051977172</v>
      </c>
      <c r="L54" s="41">
        <f t="shared" si="6"/>
        <v>68177.100269058297</v>
      </c>
      <c r="M54" s="41">
        <f t="shared" si="30"/>
        <v>0</v>
      </c>
      <c r="N54" s="41">
        <f t="shared" si="30"/>
        <v>0</v>
      </c>
      <c r="O54" s="41">
        <f t="shared" si="8"/>
        <v>17431.644955156953</v>
      </c>
      <c r="P54" s="41">
        <f t="shared" si="9"/>
        <v>85608.74522421525</v>
      </c>
      <c r="Q54" s="41">
        <f t="shared" si="10"/>
        <v>41378.147115776599</v>
      </c>
      <c r="R54" s="41">
        <f t="shared" si="11"/>
        <v>1549.4795515695068</v>
      </c>
      <c r="S54" s="41">
        <f t="shared" si="12"/>
        <v>16199.104402772118</v>
      </c>
      <c r="T54" s="41">
        <f t="shared" si="13"/>
        <v>598.66255401549131</v>
      </c>
      <c r="U54" s="41">
        <f t="shared" si="14"/>
        <v>1197.3251080309826</v>
      </c>
      <c r="V54" s="41">
        <f t="shared" si="15"/>
        <v>19544.571616388101</v>
      </c>
      <c r="W54" s="41">
        <f t="shared" si="16"/>
        <v>56837.727187117816</v>
      </c>
      <c r="X54" s="41">
        <f t="shared" si="17"/>
        <v>22185.729942927028</v>
      </c>
      <c r="Y54" s="41">
        <f t="shared" si="18"/>
        <v>54830.446858948228</v>
      </c>
      <c r="Z54" s="41">
        <f t="shared" si="19"/>
        <v>5176.6703200163074</v>
      </c>
      <c r="AA54" s="41">
        <f t="shared" si="20"/>
        <v>16163.888958418265</v>
      </c>
      <c r="AB54" s="41">
        <f t="shared" si="31"/>
        <v>0</v>
      </c>
      <c r="AC54" s="41">
        <f t="shared" si="31"/>
        <v>0</v>
      </c>
      <c r="AD54" s="41">
        <f t="shared" si="22"/>
        <v>8240.4139788014691</v>
      </c>
      <c r="AE54" s="41">
        <f t="shared" si="23"/>
        <v>24404.302937219734</v>
      </c>
      <c r="AF54" s="41">
        <f t="shared" si="24"/>
        <v>2289.0038830004078</v>
      </c>
      <c r="AG54" s="41">
        <f t="shared" si="25"/>
        <v>5880.9792070933554</v>
      </c>
      <c r="AH54" s="8">
        <f t="shared" si="26"/>
        <v>504813.39481247455</v>
      </c>
      <c r="AI54" s="24">
        <f t="shared" si="27"/>
        <v>13487.515187525481</v>
      </c>
      <c r="AJ54" s="47">
        <f t="shared" si="28"/>
        <v>16594.389609946371</v>
      </c>
      <c r="AK54" s="25">
        <f t="shared" si="29"/>
        <v>-3106.8744224208895</v>
      </c>
    </row>
    <row r="55" spans="1:37" s="25" customFormat="1" x14ac:dyDescent="0.55000000000000004">
      <c r="A55" s="34">
        <v>50</v>
      </c>
      <c r="B55" s="14" t="s">
        <v>112</v>
      </c>
      <c r="C55" s="9" t="s">
        <v>21</v>
      </c>
      <c r="D55" s="15">
        <f>9798496.94+18946732.46+95000</f>
        <v>28840229.399999999</v>
      </c>
      <c r="E55" s="15"/>
      <c r="F55" s="15">
        <f t="shared" si="0"/>
        <v>28840229.399999999</v>
      </c>
      <c r="G55" s="41">
        <f t="shared" si="1"/>
        <v>3730927.8962902566</v>
      </c>
      <c r="H55" s="41">
        <f t="shared" si="2"/>
        <v>2175068.2588666938</v>
      </c>
      <c r="I55" s="41">
        <f t="shared" si="3"/>
        <v>0</v>
      </c>
      <c r="J55" s="41">
        <f t="shared" si="4"/>
        <v>4481424.4216469629</v>
      </c>
      <c r="K55" s="41">
        <f t="shared" si="5"/>
        <v>10387420.576803913</v>
      </c>
      <c r="L55" s="41">
        <f t="shared" si="6"/>
        <v>3793632.5668161432</v>
      </c>
      <c r="M55" s="41">
        <f t="shared" si="30"/>
        <v>0</v>
      </c>
      <c r="N55" s="41">
        <f t="shared" si="30"/>
        <v>0</v>
      </c>
      <c r="O55" s="41">
        <f t="shared" si="8"/>
        <v>969962.87219730939</v>
      </c>
      <c r="P55" s="41">
        <f t="shared" si="9"/>
        <v>4763595.4390134523</v>
      </c>
      <c r="Q55" s="41">
        <f t="shared" si="10"/>
        <v>2302437.1208724012</v>
      </c>
      <c r="R55" s="41">
        <f t="shared" si="11"/>
        <v>86218.92197309417</v>
      </c>
      <c r="S55" s="41">
        <f t="shared" si="12"/>
        <v>901379.63880962087</v>
      </c>
      <c r="T55" s="41">
        <f t="shared" si="13"/>
        <v>33311.856216877291</v>
      </c>
      <c r="U55" s="41">
        <f t="shared" si="14"/>
        <v>66623.712433754583</v>
      </c>
      <c r="V55" s="41">
        <f t="shared" si="15"/>
        <v>1087534.1294333469</v>
      </c>
      <c r="W55" s="41">
        <f t="shared" si="16"/>
        <v>3162666.8196494086</v>
      </c>
      <c r="X55" s="41">
        <f t="shared" si="17"/>
        <v>1234498.2009783939</v>
      </c>
      <c r="Y55" s="41">
        <f t="shared" si="18"/>
        <v>3050974.1252751728</v>
      </c>
      <c r="Z55" s="41">
        <f t="shared" si="19"/>
        <v>288049.58022829186</v>
      </c>
      <c r="AA55" s="41">
        <f t="shared" si="20"/>
        <v>899420.11785568681</v>
      </c>
      <c r="AB55" s="41">
        <f t="shared" si="31"/>
        <v>0</v>
      </c>
      <c r="AC55" s="41">
        <f t="shared" si="31"/>
        <v>0</v>
      </c>
      <c r="AD55" s="41">
        <f t="shared" si="22"/>
        <v>458527.90322054626</v>
      </c>
      <c r="AE55" s="41">
        <f t="shared" si="23"/>
        <v>1357948.0210762331</v>
      </c>
      <c r="AF55" s="41">
        <f t="shared" si="24"/>
        <v>127368.8620057073</v>
      </c>
      <c r="AG55" s="41">
        <f t="shared" si="25"/>
        <v>327239.99930697109</v>
      </c>
      <c r="AH55" s="8">
        <f t="shared" si="26"/>
        <v>28089732.874643292</v>
      </c>
      <c r="AI55" s="24">
        <f t="shared" si="27"/>
        <v>750496.52535670623</v>
      </c>
      <c r="AJ55" s="47">
        <f t="shared" si="28"/>
        <v>923374.80770355917</v>
      </c>
      <c r="AK55" s="25">
        <f t="shared" si="29"/>
        <v>-172878.28234685294</v>
      </c>
    </row>
    <row r="56" spans="1:37" s="25" customFormat="1" x14ac:dyDescent="0.55000000000000004">
      <c r="A56" s="34">
        <v>51</v>
      </c>
      <c r="B56" s="14" t="s">
        <v>113</v>
      </c>
      <c r="C56" s="9" t="s">
        <v>21</v>
      </c>
      <c r="D56" s="15"/>
      <c r="E56" s="15"/>
      <c r="F56" s="15">
        <f t="shared" si="0"/>
        <v>0</v>
      </c>
      <c r="G56" s="41">
        <f t="shared" si="1"/>
        <v>0</v>
      </c>
      <c r="H56" s="41">
        <f t="shared" si="2"/>
        <v>0</v>
      </c>
      <c r="I56" s="41">
        <f t="shared" si="3"/>
        <v>0</v>
      </c>
      <c r="J56" s="41">
        <f t="shared" si="4"/>
        <v>0</v>
      </c>
      <c r="K56" s="41">
        <f t="shared" si="5"/>
        <v>0</v>
      </c>
      <c r="L56" s="41">
        <f t="shared" si="6"/>
        <v>0</v>
      </c>
      <c r="M56" s="41">
        <f t="shared" si="30"/>
        <v>0</v>
      </c>
      <c r="N56" s="41">
        <f t="shared" si="30"/>
        <v>0</v>
      </c>
      <c r="O56" s="41">
        <f t="shared" si="8"/>
        <v>0</v>
      </c>
      <c r="P56" s="41">
        <f t="shared" si="9"/>
        <v>0</v>
      </c>
      <c r="Q56" s="41">
        <f t="shared" si="10"/>
        <v>0</v>
      </c>
      <c r="R56" s="41">
        <f t="shared" si="11"/>
        <v>0</v>
      </c>
      <c r="S56" s="41">
        <f t="shared" si="12"/>
        <v>0</v>
      </c>
      <c r="T56" s="41">
        <f t="shared" si="13"/>
        <v>0</v>
      </c>
      <c r="U56" s="41">
        <f t="shared" si="14"/>
        <v>0</v>
      </c>
      <c r="V56" s="41">
        <f t="shared" si="15"/>
        <v>0</v>
      </c>
      <c r="W56" s="41">
        <f t="shared" si="16"/>
        <v>0</v>
      </c>
      <c r="X56" s="41">
        <f t="shared" si="17"/>
        <v>0</v>
      </c>
      <c r="Y56" s="41">
        <f t="shared" si="18"/>
        <v>0</v>
      </c>
      <c r="Z56" s="41">
        <f t="shared" si="19"/>
        <v>0</v>
      </c>
      <c r="AA56" s="41">
        <f t="shared" si="20"/>
        <v>0</v>
      </c>
      <c r="AB56" s="41">
        <f t="shared" si="31"/>
        <v>0</v>
      </c>
      <c r="AC56" s="41">
        <f t="shared" si="31"/>
        <v>0</v>
      </c>
      <c r="AD56" s="41">
        <f t="shared" si="22"/>
        <v>0</v>
      </c>
      <c r="AE56" s="41">
        <f t="shared" si="23"/>
        <v>0</v>
      </c>
      <c r="AF56" s="41">
        <f t="shared" si="24"/>
        <v>0</v>
      </c>
      <c r="AG56" s="41">
        <f t="shared" si="25"/>
        <v>0</v>
      </c>
      <c r="AH56" s="8">
        <f t="shared" si="26"/>
        <v>0</v>
      </c>
      <c r="AI56" s="24">
        <f t="shared" si="27"/>
        <v>0</v>
      </c>
      <c r="AJ56" s="47">
        <f t="shared" si="28"/>
        <v>0</v>
      </c>
      <c r="AK56" s="25">
        <f t="shared" si="29"/>
        <v>0</v>
      </c>
    </row>
    <row r="57" spans="1:37" s="25" customFormat="1" x14ac:dyDescent="0.55000000000000004">
      <c r="A57" s="34">
        <v>52</v>
      </c>
      <c r="B57" s="14" t="s">
        <v>70</v>
      </c>
      <c r="C57" s="9" t="s">
        <v>21</v>
      </c>
      <c r="D57" s="15">
        <f>26208+55410</f>
        <v>81618</v>
      </c>
      <c r="E57" s="15"/>
      <c r="F57" s="15">
        <f t="shared" si="0"/>
        <v>81618</v>
      </c>
      <c r="G57" s="41">
        <f t="shared" si="1"/>
        <v>10558.545454545454</v>
      </c>
      <c r="H57" s="41">
        <f t="shared" si="2"/>
        <v>6155.454545454545</v>
      </c>
      <c r="I57" s="41">
        <f t="shared" si="3"/>
        <v>0</v>
      </c>
      <c r="J57" s="41">
        <f t="shared" si="4"/>
        <v>12682.454545454546</v>
      </c>
      <c r="K57" s="41">
        <f t="shared" si="5"/>
        <v>29396.454545454544</v>
      </c>
      <c r="L57" s="41">
        <f t="shared" si="6"/>
        <v>10736</v>
      </c>
      <c r="M57" s="41">
        <f t="shared" si="30"/>
        <v>0</v>
      </c>
      <c r="N57" s="41">
        <f t="shared" si="30"/>
        <v>0</v>
      </c>
      <c r="O57" s="41">
        <f t="shared" si="8"/>
        <v>2745</v>
      </c>
      <c r="P57" s="41">
        <f t="shared" si="9"/>
        <v>13481</v>
      </c>
      <c r="Q57" s="41">
        <f t="shared" si="10"/>
        <v>6515.909090909091</v>
      </c>
      <c r="R57" s="41">
        <f t="shared" si="11"/>
        <v>244</v>
      </c>
      <c r="S57" s="41">
        <f t="shared" si="12"/>
        <v>2550.909090909091</v>
      </c>
      <c r="T57" s="41">
        <f t="shared" si="13"/>
        <v>94.272727272727266</v>
      </c>
      <c r="U57" s="41">
        <f t="shared" si="14"/>
        <v>188.54545454545453</v>
      </c>
      <c r="V57" s="41">
        <f t="shared" si="15"/>
        <v>3077.727272727273</v>
      </c>
      <c r="W57" s="41">
        <f t="shared" si="16"/>
        <v>8950.363636363636</v>
      </c>
      <c r="X57" s="41">
        <f t="shared" si="17"/>
        <v>3493.6363636363635</v>
      </c>
      <c r="Y57" s="41">
        <f t="shared" si="18"/>
        <v>8634.2727272727279</v>
      </c>
      <c r="Z57" s="41">
        <f t="shared" si="19"/>
        <v>815.18181818181813</v>
      </c>
      <c r="AA57" s="41">
        <f t="shared" si="20"/>
        <v>2545.3636363636365</v>
      </c>
      <c r="AB57" s="41">
        <f t="shared" si="31"/>
        <v>0</v>
      </c>
      <c r="AC57" s="41">
        <f t="shared" si="31"/>
        <v>0</v>
      </c>
      <c r="AD57" s="41">
        <f t="shared" si="22"/>
        <v>1297.6363636363637</v>
      </c>
      <c r="AE57" s="41">
        <f t="shared" si="23"/>
        <v>3843</v>
      </c>
      <c r="AF57" s="41">
        <f t="shared" si="24"/>
        <v>360.45454545454544</v>
      </c>
      <c r="AG57" s="41">
        <f t="shared" si="25"/>
        <v>926.09090909090912</v>
      </c>
      <c r="AH57" s="8">
        <f t="shared" si="26"/>
        <v>79494.090909090912</v>
      </c>
      <c r="AI57" s="24">
        <f t="shared" si="27"/>
        <v>2123.9090909090883</v>
      </c>
      <c r="AJ57" s="47">
        <f t="shared" si="28"/>
        <v>2613.1555338859093</v>
      </c>
      <c r="AK57" s="25">
        <f t="shared" si="29"/>
        <v>-489.24644297682107</v>
      </c>
    </row>
    <row r="58" spans="1:37" s="25" customFormat="1" x14ac:dyDescent="0.55000000000000004">
      <c r="A58" s="34">
        <v>53</v>
      </c>
      <c r="B58" s="14" t="s">
        <v>114</v>
      </c>
      <c r="C58" s="9" t="s">
        <v>21</v>
      </c>
      <c r="D58" s="15">
        <v>36725</v>
      </c>
      <c r="E58" s="15"/>
      <c r="F58" s="15">
        <f t="shared" si="0"/>
        <v>36725</v>
      </c>
      <c r="G58" s="41">
        <f t="shared" si="1"/>
        <v>4750.9444217964401</v>
      </c>
      <c r="H58" s="41">
        <f t="shared" si="2"/>
        <v>2769.7207501019161</v>
      </c>
      <c r="I58" s="41">
        <f t="shared" si="3"/>
        <v>0</v>
      </c>
      <c r="J58" s="41">
        <f t="shared" si="4"/>
        <v>5706.6228427775513</v>
      </c>
      <c r="K58" s="41">
        <f t="shared" si="5"/>
        <v>13227.288014675907</v>
      </c>
      <c r="L58" s="41">
        <f t="shared" si="6"/>
        <v>4830.7922272047836</v>
      </c>
      <c r="M58" s="41">
        <f t="shared" si="30"/>
        <v>0</v>
      </c>
      <c r="N58" s="41">
        <f t="shared" si="30"/>
        <v>0</v>
      </c>
      <c r="O58" s="41">
        <f t="shared" si="8"/>
        <v>1235.145739910314</v>
      </c>
      <c r="P58" s="41">
        <f t="shared" si="9"/>
        <v>6065.9379671150973</v>
      </c>
      <c r="Q58" s="41">
        <f t="shared" si="10"/>
        <v>2931.9116048376136</v>
      </c>
      <c r="R58" s="41">
        <f t="shared" si="11"/>
        <v>109.79073243647235</v>
      </c>
      <c r="S58" s="41">
        <f t="shared" si="12"/>
        <v>1147.8122027449381</v>
      </c>
      <c r="T58" s="41">
        <f t="shared" si="13"/>
        <v>42.419146623182499</v>
      </c>
      <c r="U58" s="41">
        <f t="shared" si="14"/>
        <v>84.838293246364998</v>
      </c>
      <c r="V58" s="41">
        <f t="shared" si="15"/>
        <v>1384.8603750509581</v>
      </c>
      <c r="W58" s="41">
        <f t="shared" si="16"/>
        <v>4027.3236852833265</v>
      </c>
      <c r="X58" s="41">
        <f t="shared" si="17"/>
        <v>1572.003668976763</v>
      </c>
      <c r="Y58" s="41">
        <f t="shared" si="18"/>
        <v>3885.0947818997147</v>
      </c>
      <c r="Z58" s="41">
        <f t="shared" si="19"/>
        <v>366.80085609457808</v>
      </c>
      <c r="AA58" s="41">
        <f t="shared" si="20"/>
        <v>1145.3169588259275</v>
      </c>
      <c r="AB58" s="41">
        <f t="shared" si="31"/>
        <v>0</v>
      </c>
      <c r="AC58" s="41">
        <f t="shared" si="31"/>
        <v>0</v>
      </c>
      <c r="AD58" s="41">
        <f t="shared" si="22"/>
        <v>583.88707704851208</v>
      </c>
      <c r="AE58" s="41">
        <f t="shared" si="23"/>
        <v>1729.2040358744396</v>
      </c>
      <c r="AF58" s="41">
        <f t="shared" si="24"/>
        <v>162.1908547356978</v>
      </c>
      <c r="AG58" s="41">
        <f t="shared" si="25"/>
        <v>416.70573447479279</v>
      </c>
      <c r="AH58" s="8">
        <f t="shared" si="26"/>
        <v>35769.321579018884</v>
      </c>
      <c r="AI58" s="24">
        <f t="shared" si="27"/>
        <v>955.67842098111578</v>
      </c>
      <c r="AJ58" s="47">
        <f t="shared" si="28"/>
        <v>1175.8207378514546</v>
      </c>
      <c r="AK58" s="25">
        <f t="shared" si="29"/>
        <v>-220.14231687033885</v>
      </c>
    </row>
    <row r="59" spans="1:37" s="25" customFormat="1" x14ac:dyDescent="0.55000000000000004">
      <c r="A59" s="34">
        <v>54</v>
      </c>
      <c r="B59" s="14" t="s">
        <v>71</v>
      </c>
      <c r="C59" s="9" t="s">
        <v>21</v>
      </c>
      <c r="D59" s="15">
        <f>14538132.56+11006774.85</f>
        <v>25544907.41</v>
      </c>
      <c r="E59" s="15"/>
      <c r="F59" s="15">
        <f t="shared" si="0"/>
        <v>25544907.41</v>
      </c>
      <c r="G59" s="41">
        <f t="shared" si="1"/>
        <v>3304627.2393423021</v>
      </c>
      <c r="H59" s="41">
        <f t="shared" si="2"/>
        <v>1926542.1405829596</v>
      </c>
      <c r="I59" s="41">
        <f t="shared" si="3"/>
        <v>0</v>
      </c>
      <c r="J59" s="41">
        <f t="shared" si="4"/>
        <v>3969371.0590209267</v>
      </c>
      <c r="K59" s="41">
        <f t="shared" si="5"/>
        <v>9200540.4389461894</v>
      </c>
      <c r="L59" s="41">
        <f t="shared" si="6"/>
        <v>3360167.1929446938</v>
      </c>
      <c r="M59" s="41">
        <f t="shared" si="30"/>
        <v>0</v>
      </c>
      <c r="N59" s="41">
        <f t="shared" si="30"/>
        <v>0</v>
      </c>
      <c r="O59" s="41">
        <f t="shared" si="8"/>
        <v>859133.65728699556</v>
      </c>
      <c r="P59" s="41">
        <f t="shared" si="9"/>
        <v>4219300.8502316894</v>
      </c>
      <c r="Q59" s="41">
        <f t="shared" si="10"/>
        <v>2039357.6713378176</v>
      </c>
      <c r="R59" s="41">
        <f t="shared" si="11"/>
        <v>76367.436203288482</v>
      </c>
      <c r="S59" s="41">
        <f t="shared" si="12"/>
        <v>798386.83303437964</v>
      </c>
      <c r="T59" s="41">
        <f t="shared" si="13"/>
        <v>29505.600351270554</v>
      </c>
      <c r="U59" s="41">
        <f t="shared" si="14"/>
        <v>59011.200702541108</v>
      </c>
      <c r="V59" s="41">
        <f t="shared" si="15"/>
        <v>963271.07029147982</v>
      </c>
      <c r="W59" s="41">
        <f t="shared" si="16"/>
        <v>2801296.4098206279</v>
      </c>
      <c r="X59" s="41">
        <f t="shared" si="17"/>
        <v>1093442.8365470851</v>
      </c>
      <c r="Y59" s="41">
        <f t="shared" si="18"/>
        <v>2702365.8674663678</v>
      </c>
      <c r="Z59" s="41">
        <f t="shared" si="19"/>
        <v>255136.66186098655</v>
      </c>
      <c r="AA59" s="41">
        <f t="shared" si="20"/>
        <v>796651.209484305</v>
      </c>
      <c r="AB59" s="41">
        <f t="shared" si="31"/>
        <v>0</v>
      </c>
      <c r="AC59" s="41">
        <f t="shared" si="31"/>
        <v>0</v>
      </c>
      <c r="AD59" s="41">
        <f t="shared" si="22"/>
        <v>406135.91071748873</v>
      </c>
      <c r="AE59" s="41">
        <f t="shared" si="23"/>
        <v>1202787.1202017937</v>
      </c>
      <c r="AF59" s="41">
        <f t="shared" si="24"/>
        <v>112815.530754858</v>
      </c>
      <c r="AG59" s="41">
        <f t="shared" si="25"/>
        <v>289849.13286248129</v>
      </c>
      <c r="AH59" s="8">
        <f t="shared" si="26"/>
        <v>24880163.590321377</v>
      </c>
      <c r="AI59" s="24">
        <f t="shared" si="27"/>
        <v>664743.81967862323</v>
      </c>
      <c r="AJ59" s="47">
        <f t="shared" si="28"/>
        <v>817868.8054233708</v>
      </c>
      <c r="AK59" s="25">
        <f t="shared" si="29"/>
        <v>-153124.98574474757</v>
      </c>
    </row>
    <row r="60" spans="1:37" s="25" customFormat="1" x14ac:dyDescent="0.55000000000000004">
      <c r="A60" s="34">
        <v>55</v>
      </c>
      <c r="B60" s="14" t="s">
        <v>72</v>
      </c>
      <c r="C60" s="9" t="s">
        <v>21</v>
      </c>
      <c r="D60" s="15">
        <f>5240189.01+2255085.55</f>
        <v>7495274.5599999996</v>
      </c>
      <c r="E60" s="15"/>
      <c r="F60" s="15">
        <f t="shared" si="0"/>
        <v>7495274.5599999996</v>
      </c>
      <c r="G60" s="41">
        <f t="shared" si="1"/>
        <v>969629.21336051088</v>
      </c>
      <c r="H60" s="41">
        <f t="shared" si="2"/>
        <v>565277.53509987763</v>
      </c>
      <c r="I60" s="41">
        <f t="shared" si="3"/>
        <v>0</v>
      </c>
      <c r="J60" s="41">
        <f t="shared" si="4"/>
        <v>1164675.4259220003</v>
      </c>
      <c r="K60" s="41">
        <f t="shared" si="5"/>
        <v>2699582.1743823886</v>
      </c>
      <c r="L60" s="41">
        <f t="shared" si="6"/>
        <v>985925.50266068755</v>
      </c>
      <c r="M60" s="41">
        <f t="shared" si="30"/>
        <v>0</v>
      </c>
      <c r="N60" s="41">
        <f t="shared" si="30"/>
        <v>0</v>
      </c>
      <c r="O60" s="41">
        <f t="shared" si="8"/>
        <v>252083.22511210761</v>
      </c>
      <c r="P60" s="41">
        <f t="shared" si="9"/>
        <v>1238008.7277727951</v>
      </c>
      <c r="Q60" s="41">
        <f t="shared" si="10"/>
        <v>598379.37274086149</v>
      </c>
      <c r="R60" s="41">
        <f t="shared" si="11"/>
        <v>22407.397787742899</v>
      </c>
      <c r="S60" s="41">
        <f t="shared" si="12"/>
        <v>234259.15869003939</v>
      </c>
      <c r="T60" s="41">
        <f t="shared" si="13"/>
        <v>8657.4036907188474</v>
      </c>
      <c r="U60" s="41">
        <f t="shared" si="14"/>
        <v>17314.807381437695</v>
      </c>
      <c r="V60" s="41">
        <f t="shared" si="15"/>
        <v>282638.76754993881</v>
      </c>
      <c r="W60" s="41">
        <f t="shared" si="16"/>
        <v>821944.09157766006</v>
      </c>
      <c r="X60" s="41">
        <f t="shared" si="17"/>
        <v>320833.1955972279</v>
      </c>
      <c r="Y60" s="41">
        <f t="shared" si="18"/>
        <v>792916.32626172039</v>
      </c>
      <c r="Z60" s="41">
        <f t="shared" si="19"/>
        <v>74861.078972686504</v>
      </c>
      <c r="AA60" s="41">
        <f t="shared" si="20"/>
        <v>233749.89964940888</v>
      </c>
      <c r="AB60" s="41">
        <f t="shared" si="31"/>
        <v>0</v>
      </c>
      <c r="AC60" s="41">
        <f t="shared" si="31"/>
        <v>0</v>
      </c>
      <c r="AD60" s="41">
        <f t="shared" si="22"/>
        <v>119166.61550754178</v>
      </c>
      <c r="AE60" s="41">
        <f t="shared" si="23"/>
        <v>352916.51515695069</v>
      </c>
      <c r="AF60" s="41">
        <f t="shared" si="24"/>
        <v>33101.837640983831</v>
      </c>
      <c r="AG60" s="41">
        <f t="shared" si="25"/>
        <v>85046.259785296919</v>
      </c>
      <c r="AH60" s="8">
        <f t="shared" si="26"/>
        <v>7300228.3474385105</v>
      </c>
      <c r="AI60" s="24">
        <f t="shared" si="27"/>
        <v>195046.21256148908</v>
      </c>
      <c r="AJ60" s="47">
        <f t="shared" si="28"/>
        <v>239975.47347960345</v>
      </c>
      <c r="AK60" s="25">
        <f t="shared" si="29"/>
        <v>-44929.260918114363</v>
      </c>
    </row>
    <row r="61" spans="1:37" s="25" customFormat="1" x14ac:dyDescent="0.55000000000000004">
      <c r="A61" s="34">
        <v>56</v>
      </c>
      <c r="B61" s="14" t="s">
        <v>73</v>
      </c>
      <c r="C61" s="9" t="s">
        <v>21</v>
      </c>
      <c r="D61" s="15">
        <f>444060.62+483540.66</f>
        <v>927601.28</v>
      </c>
      <c r="E61" s="15"/>
      <c r="F61" s="15">
        <f t="shared" si="0"/>
        <v>927601.28</v>
      </c>
      <c r="G61" s="41">
        <f t="shared" si="1"/>
        <v>119999.51332518006</v>
      </c>
      <c r="H61" s="41">
        <f t="shared" si="2"/>
        <v>69957.699470036692</v>
      </c>
      <c r="I61" s="41">
        <f t="shared" si="3"/>
        <v>0</v>
      </c>
      <c r="J61" s="41">
        <f t="shared" si="4"/>
        <v>144138.07089006659</v>
      </c>
      <c r="K61" s="41">
        <f t="shared" si="5"/>
        <v>334095.28368528339</v>
      </c>
      <c r="L61" s="41">
        <f t="shared" si="6"/>
        <v>122016.3118684604</v>
      </c>
      <c r="M61" s="41">
        <f t="shared" si="30"/>
        <v>0</v>
      </c>
      <c r="N61" s="41">
        <f t="shared" si="30"/>
        <v>0</v>
      </c>
      <c r="O61" s="41">
        <f t="shared" si="8"/>
        <v>31197.352466367716</v>
      </c>
      <c r="P61" s="41">
        <f t="shared" si="9"/>
        <v>153213.66433482812</v>
      </c>
      <c r="Q61" s="41">
        <f t="shared" si="10"/>
        <v>74054.321511074872</v>
      </c>
      <c r="R61" s="41">
        <f t="shared" si="11"/>
        <v>2773.0979970104636</v>
      </c>
      <c r="S61" s="41">
        <f t="shared" si="12"/>
        <v>28991.479059654845</v>
      </c>
      <c r="T61" s="41">
        <f t="shared" si="13"/>
        <v>1071.4242261176789</v>
      </c>
      <c r="U61" s="41">
        <f t="shared" si="14"/>
        <v>2142.8484522353579</v>
      </c>
      <c r="V61" s="41">
        <f t="shared" si="15"/>
        <v>34978.849735018346</v>
      </c>
      <c r="W61" s="41">
        <f t="shared" si="16"/>
        <v>101722.276526702</v>
      </c>
      <c r="X61" s="41">
        <f t="shared" si="17"/>
        <v>39705.721320831632</v>
      </c>
      <c r="Y61" s="41">
        <f t="shared" si="18"/>
        <v>98129.854121483906</v>
      </c>
      <c r="Z61" s="41">
        <f t="shared" si="19"/>
        <v>9264.6683081940482</v>
      </c>
      <c r="AA61" s="41">
        <f t="shared" si="20"/>
        <v>28928.454105177338</v>
      </c>
      <c r="AB61" s="41">
        <f t="shared" si="31"/>
        <v>0</v>
      </c>
      <c r="AC61" s="41">
        <f t="shared" si="31"/>
        <v>0</v>
      </c>
      <c r="AD61" s="41">
        <f t="shared" si="22"/>
        <v>14747.839347737465</v>
      </c>
      <c r="AE61" s="41">
        <f t="shared" si="23"/>
        <v>43676.293452914804</v>
      </c>
      <c r="AF61" s="41">
        <f t="shared" si="24"/>
        <v>4096.6220410381848</v>
      </c>
      <c r="AG61" s="41">
        <f t="shared" si="25"/>
        <v>10525.167397744259</v>
      </c>
      <c r="AH61" s="8">
        <f t="shared" si="26"/>
        <v>903462.72243511362</v>
      </c>
      <c r="AI61" s="24">
        <f t="shared" si="27"/>
        <v>24138.557564886403</v>
      </c>
      <c r="AJ61" s="47">
        <f t="shared" si="28"/>
        <v>29698.919577441899</v>
      </c>
      <c r="AK61" s="25">
        <f t="shared" si="29"/>
        <v>-5560.3620125554953</v>
      </c>
    </row>
    <row r="62" spans="1:37" s="25" customFormat="1" x14ac:dyDescent="0.55000000000000004">
      <c r="A62" s="34">
        <v>57</v>
      </c>
      <c r="B62" s="14" t="s">
        <v>74</v>
      </c>
      <c r="C62" s="9" t="s">
        <v>21</v>
      </c>
      <c r="D62" s="15">
        <f>625000+875000</f>
        <v>1500000</v>
      </c>
      <c r="E62" s="15"/>
      <c r="F62" s="15">
        <f t="shared" si="0"/>
        <v>1500000</v>
      </c>
      <c r="G62" s="41">
        <f t="shared" si="1"/>
        <v>194048.10436200572</v>
      </c>
      <c r="H62" s="41">
        <f t="shared" si="2"/>
        <v>113126.78353037097</v>
      </c>
      <c r="I62" s="41">
        <f t="shared" si="3"/>
        <v>0</v>
      </c>
      <c r="J62" s="41">
        <f t="shared" si="4"/>
        <v>233081.94048104362</v>
      </c>
      <c r="K62" s="41">
        <f t="shared" si="5"/>
        <v>540256.82837342029</v>
      </c>
      <c r="L62" s="41">
        <f t="shared" si="6"/>
        <v>197309.41704035873</v>
      </c>
      <c r="M62" s="41">
        <f t="shared" si="30"/>
        <v>0</v>
      </c>
      <c r="N62" s="41">
        <f t="shared" si="30"/>
        <v>0</v>
      </c>
      <c r="O62" s="41">
        <f t="shared" si="8"/>
        <v>50448.430493273539</v>
      </c>
      <c r="P62" s="41">
        <f t="shared" si="9"/>
        <v>247757.84753363227</v>
      </c>
      <c r="Q62" s="41">
        <f t="shared" si="10"/>
        <v>119751.32490827558</v>
      </c>
      <c r="R62" s="41">
        <f t="shared" si="11"/>
        <v>4484.3049327354256</v>
      </c>
      <c r="S62" s="41">
        <f t="shared" si="12"/>
        <v>46881.369751324906</v>
      </c>
      <c r="T62" s="41">
        <f t="shared" si="13"/>
        <v>1732.5723603750509</v>
      </c>
      <c r="U62" s="41">
        <f t="shared" si="14"/>
        <v>3465.1447207501019</v>
      </c>
      <c r="V62" s="41">
        <f t="shared" si="15"/>
        <v>56563.391765185486</v>
      </c>
      <c r="W62" s="41">
        <f t="shared" si="16"/>
        <v>164492.4582144313</v>
      </c>
      <c r="X62" s="41">
        <f t="shared" si="17"/>
        <v>64207.09335507542</v>
      </c>
      <c r="Y62" s="41">
        <f t="shared" si="18"/>
        <v>158683.24500611497</v>
      </c>
      <c r="Z62" s="41">
        <f t="shared" si="19"/>
        <v>14981.655116184264</v>
      </c>
      <c r="AA62" s="41">
        <f t="shared" si="20"/>
        <v>46779.453730126377</v>
      </c>
      <c r="AB62" s="41">
        <f t="shared" si="31"/>
        <v>0</v>
      </c>
      <c r="AC62" s="41">
        <f t="shared" si="31"/>
        <v>0</v>
      </c>
      <c r="AD62" s="41">
        <f t="shared" si="22"/>
        <v>23848.348960456584</v>
      </c>
      <c r="AE62" s="41">
        <f t="shared" si="23"/>
        <v>70627.802690582961</v>
      </c>
      <c r="AF62" s="41">
        <f t="shared" si="24"/>
        <v>6624.5413779046066</v>
      </c>
      <c r="AG62" s="41">
        <f t="shared" si="25"/>
        <v>17019.975540154912</v>
      </c>
      <c r="AH62" s="8">
        <f t="shared" si="26"/>
        <v>1460966.1638809619</v>
      </c>
      <c r="AI62" s="24">
        <f t="shared" si="27"/>
        <v>39033.836119038053</v>
      </c>
      <c r="AJ62" s="47">
        <f t="shared" si="28"/>
        <v>48025.353486104337</v>
      </c>
      <c r="AK62" s="25">
        <f t="shared" si="29"/>
        <v>-8991.5173670662844</v>
      </c>
    </row>
    <row r="63" spans="1:37" s="25" customFormat="1" x14ac:dyDescent="0.55000000000000004">
      <c r="A63" s="34">
        <v>58</v>
      </c>
      <c r="B63" s="14" t="s">
        <v>75</v>
      </c>
      <c r="C63" s="9" t="s">
        <v>21</v>
      </c>
      <c r="D63" s="15">
        <f>179410+198722.2</f>
        <v>378132.2</v>
      </c>
      <c r="E63" s="15"/>
      <c r="F63" s="15">
        <f t="shared" si="0"/>
        <v>378132.2</v>
      </c>
      <c r="G63" s="41">
        <f t="shared" si="1"/>
        <v>48917.224405489884</v>
      </c>
      <c r="H63" s="41">
        <f t="shared" si="2"/>
        <v>28517.919690175295</v>
      </c>
      <c r="I63" s="41">
        <f t="shared" si="3"/>
        <v>0</v>
      </c>
      <c r="J63" s="41">
        <f t="shared" si="4"/>
        <v>58757.191289577386</v>
      </c>
      <c r="K63" s="41">
        <f t="shared" si="5"/>
        <v>136192.33538524256</v>
      </c>
      <c r="L63" s="41">
        <f t="shared" si="6"/>
        <v>49739.362630792231</v>
      </c>
      <c r="M63" s="41">
        <f t="shared" si="30"/>
        <v>0</v>
      </c>
      <c r="N63" s="41">
        <f t="shared" si="30"/>
        <v>0</v>
      </c>
      <c r="O63" s="41">
        <f t="shared" si="8"/>
        <v>12717.45067264574</v>
      </c>
      <c r="P63" s="41">
        <f t="shared" si="9"/>
        <v>62456.813303437972</v>
      </c>
      <c r="Q63" s="41">
        <f t="shared" si="10"/>
        <v>30187.887960320695</v>
      </c>
      <c r="R63" s="41">
        <f t="shared" si="11"/>
        <v>1130.4400597907324</v>
      </c>
      <c r="S63" s="41">
        <f t="shared" si="12"/>
        <v>11818.236988721294</v>
      </c>
      <c r="T63" s="41">
        <f t="shared" si="13"/>
        <v>436.76093219187391</v>
      </c>
      <c r="U63" s="41">
        <f t="shared" si="14"/>
        <v>873.52186438374781</v>
      </c>
      <c r="V63" s="41">
        <f t="shared" si="15"/>
        <v>14258.959845087646</v>
      </c>
      <c r="W63" s="41">
        <f t="shared" si="16"/>
        <v>41466.596738687324</v>
      </c>
      <c r="X63" s="41">
        <f t="shared" si="17"/>
        <v>16185.846310640032</v>
      </c>
      <c r="Y63" s="41">
        <f t="shared" si="18"/>
        <v>40002.163024867506</v>
      </c>
      <c r="Z63" s="41">
        <f t="shared" si="19"/>
        <v>3776.6974724826741</v>
      </c>
      <c r="AA63" s="41">
        <f t="shared" si="20"/>
        <v>11792.545169180596</v>
      </c>
      <c r="AB63" s="41">
        <f t="shared" si="31"/>
        <v>0</v>
      </c>
      <c r="AC63" s="41">
        <f t="shared" si="31"/>
        <v>0</v>
      </c>
      <c r="AD63" s="41">
        <f t="shared" si="22"/>
        <v>6011.8857725234402</v>
      </c>
      <c r="AE63" s="41">
        <f t="shared" si="23"/>
        <v>17804.430941704035</v>
      </c>
      <c r="AF63" s="41">
        <f t="shared" si="24"/>
        <v>1669.9682701454001</v>
      </c>
      <c r="AG63" s="41">
        <f t="shared" si="25"/>
        <v>4290.5338632966432</v>
      </c>
      <c r="AH63" s="8">
        <f t="shared" si="26"/>
        <v>368292.23311591253</v>
      </c>
      <c r="AI63" s="24">
        <f t="shared" si="27"/>
        <v>9839.9668840874801</v>
      </c>
      <c r="AJ63" s="47">
        <f t="shared" si="28"/>
        <v>12106.621712985536</v>
      </c>
      <c r="AK63" s="25">
        <f t="shared" si="29"/>
        <v>-2266.6548288980557</v>
      </c>
    </row>
    <row r="64" spans="1:37" s="25" customFormat="1" x14ac:dyDescent="0.55000000000000004">
      <c r="A64" s="34">
        <v>59</v>
      </c>
      <c r="B64" s="14" t="s">
        <v>8</v>
      </c>
      <c r="C64" s="9" t="s">
        <v>21</v>
      </c>
      <c r="D64" s="15">
        <v>296129.03000000003</v>
      </c>
      <c r="E64" s="15"/>
      <c r="F64" s="15">
        <f t="shared" si="0"/>
        <v>296129.03000000003</v>
      </c>
      <c r="G64" s="41">
        <f t="shared" si="1"/>
        <v>38308.851278706345</v>
      </c>
      <c r="H64" s="41">
        <f t="shared" si="2"/>
        <v>22333.416449245822</v>
      </c>
      <c r="I64" s="41">
        <f t="shared" si="3"/>
        <v>0</v>
      </c>
      <c r="J64" s="41">
        <f t="shared" si="4"/>
        <v>46014.885963446119</v>
      </c>
      <c r="K64" s="41">
        <f t="shared" si="5"/>
        <v>106657.15369139829</v>
      </c>
      <c r="L64" s="41">
        <f t="shared" si="6"/>
        <v>38952.69751868461</v>
      </c>
      <c r="M64" s="41">
        <f t="shared" si="30"/>
        <v>0</v>
      </c>
      <c r="N64" s="41">
        <f t="shared" si="30"/>
        <v>0</v>
      </c>
      <c r="O64" s="41">
        <f t="shared" si="8"/>
        <v>9959.4965246636784</v>
      </c>
      <c r="P64" s="41">
        <f t="shared" si="9"/>
        <v>48912.194043348289</v>
      </c>
      <c r="Q64" s="41">
        <f t="shared" si="10"/>
        <v>23641.229124201662</v>
      </c>
      <c r="R64" s="41">
        <f t="shared" si="11"/>
        <v>885.28857997010471</v>
      </c>
      <c r="S64" s="41">
        <f t="shared" si="12"/>
        <v>9255.2896996874588</v>
      </c>
      <c r="T64" s="41">
        <f t="shared" si="13"/>
        <v>342.04331498844954</v>
      </c>
      <c r="U64" s="41">
        <f t="shared" si="14"/>
        <v>684.08662997689908</v>
      </c>
      <c r="V64" s="41">
        <f t="shared" si="15"/>
        <v>11166.708224622913</v>
      </c>
      <c r="W64" s="41">
        <f t="shared" si="16"/>
        <v>32473.994728903384</v>
      </c>
      <c r="X64" s="41">
        <f t="shared" si="17"/>
        <v>12675.722849571954</v>
      </c>
      <c r="Y64" s="41">
        <f t="shared" si="18"/>
        <v>31327.143613942113</v>
      </c>
      <c r="Z64" s="41">
        <f t="shared" si="19"/>
        <v>2957.6686649001226</v>
      </c>
      <c r="AA64" s="41">
        <f t="shared" si="20"/>
        <v>9235.1695046881377</v>
      </c>
      <c r="AB64" s="41">
        <f t="shared" si="31"/>
        <v>0</v>
      </c>
      <c r="AC64" s="41">
        <f t="shared" si="31"/>
        <v>0</v>
      </c>
      <c r="AD64" s="41">
        <f t="shared" si="22"/>
        <v>4708.1256298410117</v>
      </c>
      <c r="AE64" s="41">
        <f t="shared" si="23"/>
        <v>13943.295134529149</v>
      </c>
      <c r="AF64" s="41">
        <f t="shared" si="24"/>
        <v>1307.8126749558367</v>
      </c>
      <c r="AG64" s="41">
        <f t="shared" si="25"/>
        <v>3360.0725648865337</v>
      </c>
      <c r="AH64" s="8">
        <f t="shared" si="26"/>
        <v>288422.9953152602</v>
      </c>
      <c r="AI64" s="24">
        <f t="shared" si="27"/>
        <v>7706.0346847398323</v>
      </c>
      <c r="AJ64" s="47">
        <f t="shared" si="28"/>
        <v>9481.1342288314645</v>
      </c>
      <c r="AK64" s="25">
        <f t="shared" si="29"/>
        <v>-1775.0995440916322</v>
      </c>
    </row>
    <row r="65" spans="1:37" s="25" customFormat="1" x14ac:dyDescent="0.55000000000000004">
      <c r="A65" s="34">
        <v>60</v>
      </c>
      <c r="B65" s="14" t="s">
        <v>12</v>
      </c>
      <c r="C65" s="9" t="s">
        <v>21</v>
      </c>
      <c r="D65" s="15">
        <f>65431.67+153225.31</f>
        <v>218656.97999999998</v>
      </c>
      <c r="E65" s="15"/>
      <c r="F65" s="15">
        <f t="shared" si="0"/>
        <v>218656.97999999998</v>
      </c>
      <c r="G65" s="41">
        <f t="shared" si="1"/>
        <v>28286.648316347328</v>
      </c>
      <c r="H65" s="41">
        <f t="shared" si="2"/>
        <v>16490.640562576435</v>
      </c>
      <c r="I65" s="41">
        <f t="shared" si="3"/>
        <v>0</v>
      </c>
      <c r="J65" s="41">
        <f t="shared" si="4"/>
        <v>33976.662132083162</v>
      </c>
      <c r="K65" s="41">
        <f t="shared" si="5"/>
        <v>78753.951011006924</v>
      </c>
      <c r="L65" s="41">
        <f t="shared" si="6"/>
        <v>28762.054170403586</v>
      </c>
      <c r="M65" s="41">
        <f t="shared" si="30"/>
        <v>0</v>
      </c>
      <c r="N65" s="41">
        <f t="shared" si="30"/>
        <v>0</v>
      </c>
      <c r="O65" s="41">
        <f t="shared" si="8"/>
        <v>7353.9343049327354</v>
      </c>
      <c r="P65" s="41">
        <f t="shared" si="9"/>
        <v>36115.988475336322</v>
      </c>
      <c r="Q65" s="41">
        <f t="shared" si="10"/>
        <v>17456.308703628209</v>
      </c>
      <c r="R65" s="41">
        <f t="shared" si="11"/>
        <v>653.68304932735418</v>
      </c>
      <c r="S65" s="41">
        <f t="shared" si="12"/>
        <v>6833.9591520587037</v>
      </c>
      <c r="T65" s="41">
        <f t="shared" si="13"/>
        <v>252.55935996738685</v>
      </c>
      <c r="U65" s="41">
        <f t="shared" si="14"/>
        <v>505.11871993477371</v>
      </c>
      <c r="V65" s="41">
        <f t="shared" si="15"/>
        <v>8245.3202812882173</v>
      </c>
      <c r="W65" s="41">
        <f t="shared" si="16"/>
        <v>23978.282763962492</v>
      </c>
      <c r="X65" s="41">
        <f t="shared" si="17"/>
        <v>9359.55275173257</v>
      </c>
      <c r="Y65" s="41">
        <f t="shared" si="18"/>
        <v>23131.466086424782</v>
      </c>
      <c r="Z65" s="41">
        <f t="shared" si="19"/>
        <v>2183.8956420709333</v>
      </c>
      <c r="AA65" s="41">
        <f t="shared" si="20"/>
        <v>6819.1027191194453</v>
      </c>
      <c r="AB65" s="41">
        <f t="shared" si="31"/>
        <v>0</v>
      </c>
      <c r="AC65" s="41">
        <f t="shared" si="31"/>
        <v>0</v>
      </c>
      <c r="AD65" s="41">
        <f t="shared" si="22"/>
        <v>3476.4053077863837</v>
      </c>
      <c r="AE65" s="41">
        <f t="shared" si="23"/>
        <v>10295.508026905829</v>
      </c>
      <c r="AF65" s="41">
        <f t="shared" si="24"/>
        <v>965.66814105177332</v>
      </c>
      <c r="AG65" s="41">
        <f t="shared" si="25"/>
        <v>2481.0243008560942</v>
      </c>
      <c r="AH65" s="8">
        <f t="shared" si="26"/>
        <v>212966.96618426414</v>
      </c>
      <c r="AI65" s="24">
        <f t="shared" si="27"/>
        <v>5690.0138157358451</v>
      </c>
      <c r="AJ65" s="47">
        <f t="shared" si="28"/>
        <v>7000.7191711360301</v>
      </c>
      <c r="AK65" s="25">
        <f t="shared" si="29"/>
        <v>-1310.705355400185</v>
      </c>
    </row>
    <row r="66" spans="1:37" s="25" customFormat="1" x14ac:dyDescent="0.55000000000000004">
      <c r="A66" s="34">
        <v>61</v>
      </c>
      <c r="B66" s="14" t="s">
        <v>14</v>
      </c>
      <c r="C66" s="9" t="s">
        <v>21</v>
      </c>
      <c r="D66" s="15"/>
      <c r="E66" s="15"/>
      <c r="F66" s="15">
        <f t="shared" si="0"/>
        <v>0</v>
      </c>
      <c r="G66" s="41">
        <f t="shared" si="1"/>
        <v>0</v>
      </c>
      <c r="H66" s="41">
        <f t="shared" si="2"/>
        <v>0</v>
      </c>
      <c r="I66" s="41">
        <f t="shared" si="3"/>
        <v>0</v>
      </c>
      <c r="J66" s="41">
        <f t="shared" si="4"/>
        <v>0</v>
      </c>
      <c r="K66" s="41">
        <f t="shared" si="5"/>
        <v>0</v>
      </c>
      <c r="L66" s="41">
        <f t="shared" si="6"/>
        <v>0</v>
      </c>
      <c r="M66" s="41">
        <f t="shared" si="30"/>
        <v>0</v>
      </c>
      <c r="N66" s="41">
        <f t="shared" si="30"/>
        <v>0</v>
      </c>
      <c r="O66" s="41">
        <f t="shared" si="8"/>
        <v>0</v>
      </c>
      <c r="P66" s="41">
        <f t="shared" si="9"/>
        <v>0</v>
      </c>
      <c r="Q66" s="41">
        <f t="shared" si="10"/>
        <v>0</v>
      </c>
      <c r="R66" s="41">
        <f t="shared" si="11"/>
        <v>0</v>
      </c>
      <c r="S66" s="41">
        <f t="shared" si="12"/>
        <v>0</v>
      </c>
      <c r="T66" s="41">
        <f t="shared" si="13"/>
        <v>0</v>
      </c>
      <c r="U66" s="41">
        <f t="shared" si="14"/>
        <v>0</v>
      </c>
      <c r="V66" s="41">
        <f t="shared" si="15"/>
        <v>0</v>
      </c>
      <c r="W66" s="41">
        <f t="shared" si="16"/>
        <v>0</v>
      </c>
      <c r="X66" s="41">
        <f t="shared" si="17"/>
        <v>0</v>
      </c>
      <c r="Y66" s="41">
        <f t="shared" si="18"/>
        <v>0</v>
      </c>
      <c r="Z66" s="41">
        <f t="shared" si="19"/>
        <v>0</v>
      </c>
      <c r="AA66" s="41">
        <f t="shared" si="20"/>
        <v>0</v>
      </c>
      <c r="AB66" s="41">
        <f t="shared" si="31"/>
        <v>0</v>
      </c>
      <c r="AC66" s="41">
        <f t="shared" si="31"/>
        <v>0</v>
      </c>
      <c r="AD66" s="41">
        <f t="shared" si="22"/>
        <v>0</v>
      </c>
      <c r="AE66" s="41">
        <f t="shared" si="23"/>
        <v>0</v>
      </c>
      <c r="AF66" s="41">
        <f t="shared" si="24"/>
        <v>0</v>
      </c>
      <c r="AG66" s="41">
        <f t="shared" si="25"/>
        <v>0</v>
      </c>
      <c r="AH66" s="8">
        <f t="shared" si="26"/>
        <v>0</v>
      </c>
      <c r="AI66" s="24">
        <f t="shared" si="27"/>
        <v>0</v>
      </c>
      <c r="AJ66" s="47">
        <f t="shared" si="28"/>
        <v>0</v>
      </c>
      <c r="AK66" s="25">
        <f t="shared" si="29"/>
        <v>0</v>
      </c>
    </row>
    <row r="67" spans="1:37" s="25" customFormat="1" x14ac:dyDescent="0.55000000000000004">
      <c r="A67" s="34">
        <v>62</v>
      </c>
      <c r="B67" s="14" t="s">
        <v>76</v>
      </c>
      <c r="C67" s="9" t="s">
        <v>21</v>
      </c>
      <c r="D67" s="15">
        <f>610850+2553027.35+1173578</f>
        <v>4337455.3499999996</v>
      </c>
      <c r="E67" s="15"/>
      <c r="F67" s="15">
        <f t="shared" si="0"/>
        <v>4337455.3499999996</v>
      </c>
      <c r="G67" s="41">
        <f t="shared" si="1"/>
        <v>561116.6589482266</v>
      </c>
      <c r="H67" s="41">
        <f t="shared" si="2"/>
        <v>327121.58163473295</v>
      </c>
      <c r="I67" s="41">
        <f t="shared" si="3"/>
        <v>0</v>
      </c>
      <c r="J67" s="41">
        <f t="shared" si="4"/>
        <v>673988.33981858939</v>
      </c>
      <c r="K67" s="41">
        <f t="shared" si="5"/>
        <v>1562226.5804015489</v>
      </c>
      <c r="L67" s="41">
        <f t="shared" si="6"/>
        <v>570547.1910313901</v>
      </c>
      <c r="M67" s="41">
        <f t="shared" si="30"/>
        <v>0</v>
      </c>
      <c r="N67" s="41">
        <f t="shared" si="30"/>
        <v>0</v>
      </c>
      <c r="O67" s="41">
        <f t="shared" si="8"/>
        <v>145878.54316143497</v>
      </c>
      <c r="P67" s="41">
        <f t="shared" si="9"/>
        <v>716425.73419282504</v>
      </c>
      <c r="Q67" s="41">
        <f t="shared" si="10"/>
        <v>346277.3499286588</v>
      </c>
      <c r="R67" s="41">
        <f t="shared" si="11"/>
        <v>12966.981614349774</v>
      </c>
      <c r="S67" s="41">
        <f t="shared" si="12"/>
        <v>135563.8986954749</v>
      </c>
      <c r="T67" s="41">
        <f t="shared" si="13"/>
        <v>5009.970169180594</v>
      </c>
      <c r="U67" s="41">
        <f t="shared" si="14"/>
        <v>10019.940338361188</v>
      </c>
      <c r="V67" s="41">
        <f t="shared" si="15"/>
        <v>163560.79081736645</v>
      </c>
      <c r="W67" s="41">
        <f t="shared" si="16"/>
        <v>475652.46194455767</v>
      </c>
      <c r="X67" s="41">
        <f t="shared" si="17"/>
        <v>185663.60038728089</v>
      </c>
      <c r="Y67" s="41">
        <f t="shared" si="18"/>
        <v>458854.32667142275</v>
      </c>
      <c r="Z67" s="41">
        <f t="shared" si="19"/>
        <v>43321.506757032199</v>
      </c>
      <c r="AA67" s="41">
        <f t="shared" si="20"/>
        <v>135269.19456787605</v>
      </c>
      <c r="AB67" s="41">
        <f t="shared" si="31"/>
        <v>0</v>
      </c>
      <c r="AC67" s="41">
        <f t="shared" si="31"/>
        <v>0</v>
      </c>
      <c r="AD67" s="41">
        <f t="shared" si="22"/>
        <v>68960.765858132887</v>
      </c>
      <c r="AE67" s="41">
        <f t="shared" si="23"/>
        <v>204229.96042600894</v>
      </c>
      <c r="AF67" s="41">
        <f t="shared" si="24"/>
        <v>19155.768293925805</v>
      </c>
      <c r="AG67" s="41">
        <f t="shared" si="25"/>
        <v>49215.589309009374</v>
      </c>
      <c r="AH67" s="8">
        <f t="shared" si="26"/>
        <v>4224583.6691296371</v>
      </c>
      <c r="AI67" s="24">
        <f t="shared" si="27"/>
        <v>112871.68087036256</v>
      </c>
      <c r="AJ67" s="47">
        <f t="shared" si="28"/>
        <v>138871.88427596292</v>
      </c>
      <c r="AK67" s="25">
        <f t="shared" si="29"/>
        <v>-26000.203405600361</v>
      </c>
    </row>
    <row r="68" spans="1:37" x14ac:dyDescent="0.55000000000000004">
      <c r="A68" s="34">
        <v>63</v>
      </c>
      <c r="B68" s="14" t="s">
        <v>77</v>
      </c>
      <c r="C68" s="9" t="s">
        <v>21</v>
      </c>
      <c r="D68" s="15">
        <f>7230+4500</f>
        <v>11730</v>
      </c>
      <c r="E68" s="15"/>
      <c r="F68" s="15">
        <f t="shared" si="0"/>
        <v>11730</v>
      </c>
      <c r="G68" s="41">
        <f t="shared" si="1"/>
        <v>1517.4561761108846</v>
      </c>
      <c r="H68" s="41">
        <f t="shared" si="2"/>
        <v>884.65144720750106</v>
      </c>
      <c r="I68" s="41">
        <f t="shared" si="3"/>
        <v>0</v>
      </c>
      <c r="J68" s="41">
        <f t="shared" si="4"/>
        <v>1822.7007745617611</v>
      </c>
      <c r="K68" s="41">
        <f t="shared" si="5"/>
        <v>4224.8083978801469</v>
      </c>
      <c r="L68" s="41">
        <f t="shared" si="6"/>
        <v>1542.9596412556054</v>
      </c>
      <c r="M68" s="41">
        <f t="shared" si="30"/>
        <v>0</v>
      </c>
      <c r="N68" s="41">
        <f t="shared" si="30"/>
        <v>0</v>
      </c>
      <c r="O68" s="41">
        <f t="shared" si="8"/>
        <v>394.50672645739911</v>
      </c>
      <c r="P68" s="41">
        <f t="shared" si="9"/>
        <v>1937.4663677130045</v>
      </c>
      <c r="Q68" s="41">
        <f t="shared" si="10"/>
        <v>936.45536078271505</v>
      </c>
      <c r="R68" s="41">
        <f t="shared" si="11"/>
        <v>35.067264573991032</v>
      </c>
      <c r="S68" s="41">
        <f t="shared" si="12"/>
        <v>366.61231145536078</v>
      </c>
      <c r="T68" s="41">
        <f t="shared" si="13"/>
        <v>13.548715858132898</v>
      </c>
      <c r="U68" s="41">
        <f t="shared" si="14"/>
        <v>27.097431716265795</v>
      </c>
      <c r="V68" s="41">
        <f t="shared" si="15"/>
        <v>442.32572360375053</v>
      </c>
      <c r="W68" s="41">
        <f t="shared" si="16"/>
        <v>1286.3310232368528</v>
      </c>
      <c r="X68" s="41">
        <f t="shared" si="17"/>
        <v>502.09947003668975</v>
      </c>
      <c r="Y68" s="41">
        <f t="shared" si="18"/>
        <v>1240.902975947819</v>
      </c>
      <c r="Z68" s="41">
        <f t="shared" si="19"/>
        <v>117.15654300856094</v>
      </c>
      <c r="AA68" s="41">
        <f t="shared" si="20"/>
        <v>365.81532816958827</v>
      </c>
      <c r="AB68" s="41">
        <f t="shared" si="31"/>
        <v>0</v>
      </c>
      <c r="AC68" s="41">
        <f t="shared" si="31"/>
        <v>0</v>
      </c>
      <c r="AD68" s="41">
        <f t="shared" si="22"/>
        <v>186.4940888707705</v>
      </c>
      <c r="AE68" s="41">
        <f t="shared" si="23"/>
        <v>552.30941704035877</v>
      </c>
      <c r="AF68" s="41">
        <f t="shared" si="24"/>
        <v>51.803913575214025</v>
      </c>
      <c r="AG68" s="41">
        <f t="shared" si="25"/>
        <v>133.0962087240114</v>
      </c>
      <c r="AH68" s="8">
        <f t="shared" si="26"/>
        <v>11424.755401549122</v>
      </c>
      <c r="AI68" s="8">
        <f t="shared" si="27"/>
        <v>305.24459845087767</v>
      </c>
      <c r="AJ68" s="44">
        <f t="shared" si="28"/>
        <v>375.55826426133592</v>
      </c>
      <c r="AK68" s="1">
        <f t="shared" si="29"/>
        <v>-70.313665810458247</v>
      </c>
    </row>
    <row r="69" spans="1:37" x14ac:dyDescent="0.55000000000000004">
      <c r="A69" s="34">
        <v>64</v>
      </c>
      <c r="B69" s="14" t="s">
        <v>78</v>
      </c>
      <c r="C69" s="9" t="s">
        <v>21</v>
      </c>
      <c r="D69" s="15">
        <v>1465200</v>
      </c>
      <c r="E69" s="15"/>
      <c r="F69" s="15">
        <f t="shared" si="0"/>
        <v>1465200</v>
      </c>
      <c r="G69" s="41">
        <f t="shared" si="1"/>
        <v>189546.18834080719</v>
      </c>
      <c r="H69" s="41">
        <f t="shared" si="2"/>
        <v>110502.24215246637</v>
      </c>
      <c r="I69" s="41">
        <f t="shared" si="3"/>
        <v>0</v>
      </c>
      <c r="J69" s="41">
        <f t="shared" si="4"/>
        <v>227674.43946188342</v>
      </c>
      <c r="K69" s="41">
        <f t="shared" si="5"/>
        <v>527722.86995515693</v>
      </c>
      <c r="L69" s="41">
        <f t="shared" si="6"/>
        <v>192731.83856502242</v>
      </c>
      <c r="M69" s="41">
        <f t="shared" si="30"/>
        <v>0</v>
      </c>
      <c r="N69" s="41">
        <f t="shared" si="30"/>
        <v>0</v>
      </c>
      <c r="O69" s="41">
        <f t="shared" si="8"/>
        <v>49278.026905829596</v>
      </c>
      <c r="P69" s="41">
        <f t="shared" si="9"/>
        <v>242009.865470852</v>
      </c>
      <c r="Q69" s="41">
        <f t="shared" si="10"/>
        <v>116973.09417040359</v>
      </c>
      <c r="R69" s="41">
        <f t="shared" si="11"/>
        <v>4380.269058295964</v>
      </c>
      <c r="S69" s="41">
        <f t="shared" si="12"/>
        <v>45793.721973094172</v>
      </c>
      <c r="T69" s="41">
        <f t="shared" si="13"/>
        <v>1692.3766816143498</v>
      </c>
      <c r="U69" s="41">
        <f t="shared" si="14"/>
        <v>3384.7533632286995</v>
      </c>
      <c r="V69" s="41">
        <f t="shared" si="15"/>
        <v>55251.121076233183</v>
      </c>
      <c r="W69" s="41">
        <f t="shared" si="16"/>
        <v>160676.2331838565</v>
      </c>
      <c r="X69" s="41">
        <f t="shared" si="17"/>
        <v>62717.488789237665</v>
      </c>
      <c r="Y69" s="41">
        <f t="shared" si="18"/>
        <v>155001.79372197308</v>
      </c>
      <c r="Z69" s="41">
        <f t="shared" si="19"/>
        <v>14634.080717488789</v>
      </c>
      <c r="AA69" s="41">
        <f t="shared" si="20"/>
        <v>45694.170403587443</v>
      </c>
      <c r="AB69" s="41">
        <f t="shared" si="31"/>
        <v>0</v>
      </c>
      <c r="AC69" s="41">
        <f t="shared" si="31"/>
        <v>0</v>
      </c>
      <c r="AD69" s="41">
        <f t="shared" si="22"/>
        <v>23295.067264573991</v>
      </c>
      <c r="AE69" s="41">
        <f t="shared" si="23"/>
        <v>68989.237668161426</v>
      </c>
      <c r="AF69" s="41">
        <f t="shared" si="24"/>
        <v>6470.8520179372199</v>
      </c>
      <c r="AG69" s="41">
        <f t="shared" si="25"/>
        <v>16625.112107623318</v>
      </c>
      <c r="AH69" s="8">
        <f t="shared" si="26"/>
        <v>1427071.7488789237</v>
      </c>
      <c r="AI69" s="8">
        <f t="shared" si="27"/>
        <v>38128.25112107629</v>
      </c>
      <c r="AJ69" s="44">
        <f t="shared" si="28"/>
        <v>46911.165285226722</v>
      </c>
      <c r="AK69" s="1">
        <f t="shared" si="29"/>
        <v>-8782.914164150432</v>
      </c>
    </row>
    <row r="70" spans="1:37" s="25" customFormat="1" x14ac:dyDescent="0.55000000000000004">
      <c r="A70" s="34">
        <v>65</v>
      </c>
      <c r="B70" s="14" t="s">
        <v>79</v>
      </c>
      <c r="C70" s="29" t="s">
        <v>37</v>
      </c>
      <c r="D70" s="15">
        <f>759499.58+667368</f>
        <v>1426867.58</v>
      </c>
      <c r="E70" s="15"/>
      <c r="F70" s="15">
        <f t="shared" si="0"/>
        <v>1426867.58</v>
      </c>
      <c r="G70" s="41">
        <f t="shared" si="1"/>
        <v>184587.29938306837</v>
      </c>
      <c r="H70" s="41">
        <f t="shared" si="2"/>
        <v>107611.29323277621</v>
      </c>
      <c r="I70" s="41">
        <f t="shared" si="3"/>
        <v>0</v>
      </c>
      <c r="J70" s="41">
        <f t="shared" si="4"/>
        <v>221718.04290392715</v>
      </c>
      <c r="K70" s="41">
        <f t="shared" si="5"/>
        <v>513916.63551977172</v>
      </c>
      <c r="L70" s="41">
        <f t="shared" si="6"/>
        <v>187689.60693572497</v>
      </c>
      <c r="M70" s="41">
        <f t="shared" si="30"/>
        <v>0</v>
      </c>
      <c r="N70" s="41">
        <f t="shared" si="30"/>
        <v>0</v>
      </c>
      <c r="O70" s="41">
        <f t="shared" si="8"/>
        <v>47988.819955156949</v>
      </c>
      <c r="P70" s="41">
        <f t="shared" si="9"/>
        <v>235678.42689088191</v>
      </c>
      <c r="Q70" s="41">
        <f t="shared" si="10"/>
        <v>113912.85544910993</v>
      </c>
      <c r="R70" s="41">
        <f t="shared" si="11"/>
        <v>4265.6728849028405</v>
      </c>
      <c r="S70" s="41">
        <f t="shared" si="12"/>
        <v>44595.671069438788</v>
      </c>
      <c r="T70" s="41">
        <f t="shared" si="13"/>
        <v>1648.1008873488245</v>
      </c>
      <c r="U70" s="41">
        <f t="shared" si="14"/>
        <v>3296.2017746976489</v>
      </c>
      <c r="V70" s="41">
        <f t="shared" si="15"/>
        <v>53805.646616388105</v>
      </c>
      <c r="W70" s="41">
        <f t="shared" si="16"/>
        <v>156472.6371871178</v>
      </c>
      <c r="X70" s="41">
        <f t="shared" si="17"/>
        <v>61076.679942927032</v>
      </c>
      <c r="Y70" s="41">
        <f t="shared" si="18"/>
        <v>150946.65185894823</v>
      </c>
      <c r="Z70" s="41">
        <f t="shared" si="19"/>
        <v>14251.225320016309</v>
      </c>
      <c r="AA70" s="41">
        <f t="shared" si="20"/>
        <v>44498.723958418268</v>
      </c>
      <c r="AB70" s="41">
        <f t="shared" si="31"/>
        <v>0</v>
      </c>
      <c r="AC70" s="41">
        <f t="shared" si="31"/>
        <v>0</v>
      </c>
      <c r="AD70" s="41">
        <f t="shared" si="22"/>
        <v>22685.623978801468</v>
      </c>
      <c r="AE70" s="41">
        <f t="shared" si="23"/>
        <v>67184.347937219733</v>
      </c>
      <c r="AF70" s="41">
        <f t="shared" si="24"/>
        <v>6301.5622163337412</v>
      </c>
      <c r="AG70" s="41">
        <f t="shared" si="25"/>
        <v>16190.16754042669</v>
      </c>
      <c r="AH70" s="8">
        <f t="shared" si="26"/>
        <v>1389736.8364791411</v>
      </c>
      <c r="AI70" s="24">
        <f t="shared" si="27"/>
        <v>37130.74352085893</v>
      </c>
      <c r="AJ70" s="47">
        <f t="shared" si="28"/>
        <v>45683.879938241509</v>
      </c>
      <c r="AK70" s="25">
        <f t="shared" si="29"/>
        <v>-8553.1364173825787</v>
      </c>
    </row>
    <row r="71" spans="1:37" s="25" customFormat="1" x14ac:dyDescent="0.55000000000000004">
      <c r="A71" s="34">
        <v>66</v>
      </c>
      <c r="B71" s="14" t="s">
        <v>80</v>
      </c>
      <c r="C71" s="9" t="s">
        <v>21</v>
      </c>
      <c r="D71" s="15">
        <v>4000000</v>
      </c>
      <c r="E71" s="15"/>
      <c r="F71" s="15">
        <f t="shared" ref="F71:F94" si="32">+D71+E71</f>
        <v>4000000</v>
      </c>
      <c r="G71" s="41">
        <f t="shared" ref="G71:G85" si="33">$F71*1904/14718</f>
        <v>517461.61163201521</v>
      </c>
      <c r="H71" s="41">
        <f t="shared" ref="H71:H85" si="34">$F71*1110/14718</f>
        <v>301671.42274765595</v>
      </c>
      <c r="I71" s="41">
        <f t="shared" ref="I71:I85" si="35">$F71*0/14718</f>
        <v>0</v>
      </c>
      <c r="J71" s="41">
        <f t="shared" ref="J71:J85" si="36">$F71*2287/14718</f>
        <v>621551.84128278296</v>
      </c>
      <c r="K71" s="41">
        <f t="shared" ref="K71:K85" si="37">SUM(G71:J71)</f>
        <v>1440684.8756624539</v>
      </c>
      <c r="L71" s="41">
        <f t="shared" ref="L71:L85" si="38">$F71*1936/14718</f>
        <v>526158.44544095662</v>
      </c>
      <c r="M71" s="41">
        <f t="shared" si="30"/>
        <v>0</v>
      </c>
      <c r="N71" s="41">
        <f t="shared" si="30"/>
        <v>0</v>
      </c>
      <c r="O71" s="41">
        <f t="shared" ref="O71:O85" si="39">$F71*495/14718</f>
        <v>134529.14798206277</v>
      </c>
      <c r="P71" s="41">
        <f t="shared" ref="P71:P85" si="40">SUM(L71:O71)</f>
        <v>660687.5934230194</v>
      </c>
      <c r="Q71" s="41">
        <f t="shared" ref="Q71:Q85" si="41">$F71*1175/14718</f>
        <v>319336.86642206821</v>
      </c>
      <c r="R71" s="41">
        <f t="shared" ref="R71:R85" si="42">$F71*44/14718</f>
        <v>11958.146487294469</v>
      </c>
      <c r="S71" s="41">
        <f t="shared" ref="S71:S85" si="43">$F71*460/14718</f>
        <v>125016.98600353309</v>
      </c>
      <c r="T71" s="41">
        <f t="shared" ref="T71:T85" si="44">$F71*17/14718</f>
        <v>4620.1929610001362</v>
      </c>
      <c r="U71" s="41">
        <f t="shared" ref="U71:U85" si="45">$F71*34/14718</f>
        <v>9240.3859220002723</v>
      </c>
      <c r="V71" s="41">
        <f t="shared" ref="V71:V85" si="46">SUM(R71:U71)</f>
        <v>150835.71137382797</v>
      </c>
      <c r="W71" s="41">
        <f t="shared" ref="W71:W85" si="47">$F71*1614/14718</f>
        <v>438646.55523848347</v>
      </c>
      <c r="X71" s="41">
        <f t="shared" ref="X71:X85" si="48">$F71*630/14718</f>
        <v>171218.91561353445</v>
      </c>
      <c r="Y71" s="41">
        <f t="shared" ref="Y71:Y85" si="49">$F71*1557/14718</f>
        <v>423155.32001630659</v>
      </c>
      <c r="Z71" s="41">
        <f t="shared" ref="Z71:Z85" si="50">$F71*147/14718</f>
        <v>39951.080309824705</v>
      </c>
      <c r="AA71" s="41">
        <f t="shared" ref="AA71:AA85" si="51">$F71*459/14718</f>
        <v>124745.20994700366</v>
      </c>
      <c r="AB71" s="41">
        <f t="shared" si="31"/>
        <v>0</v>
      </c>
      <c r="AC71" s="41">
        <f t="shared" si="31"/>
        <v>0</v>
      </c>
      <c r="AD71" s="41">
        <f t="shared" ref="AD71:AD85" si="52">$F71*234/14718</f>
        <v>63595.597227884224</v>
      </c>
      <c r="AE71" s="41">
        <f t="shared" ref="AE71:AE85" si="53">SUM(AA71:AD71)</f>
        <v>188340.80717488789</v>
      </c>
      <c r="AF71" s="41">
        <f t="shared" ref="AF71:AF85" si="54">$F71*65/14718</f>
        <v>17665.443674412283</v>
      </c>
      <c r="AG71" s="41">
        <f t="shared" ref="AG71:AG85" si="55">$F71*167/14718</f>
        <v>45386.601440413098</v>
      </c>
      <c r="AH71" s="8">
        <f t="shared" ref="AH71:AH80" si="56">+K71+P71+Q71+V71+W71+X71+Y71+Z71+AE71+AF71+AG71</f>
        <v>3895909.770349232</v>
      </c>
      <c r="AI71" s="24">
        <f t="shared" ref="AI71:AI80" si="57">+F71-AH71</f>
        <v>104090.22965076799</v>
      </c>
      <c r="AJ71" s="47">
        <f t="shared" ref="AJ71:AJ80" si="58">$F71*394/12306</f>
        <v>128067.60929627824</v>
      </c>
      <c r="AK71" s="25">
        <f t="shared" ref="AK71:AK80" si="59">+AI71-AJ71</f>
        <v>-23977.379645510257</v>
      </c>
    </row>
    <row r="72" spans="1:37" s="25" customFormat="1" x14ac:dyDescent="0.55000000000000004">
      <c r="A72" s="34">
        <v>67</v>
      </c>
      <c r="B72" s="14" t="s">
        <v>81</v>
      </c>
      <c r="C72" s="9" t="s">
        <v>21</v>
      </c>
      <c r="D72" s="15">
        <f>21400+51788</f>
        <v>73188</v>
      </c>
      <c r="E72" s="15"/>
      <c r="F72" s="15">
        <f t="shared" si="32"/>
        <v>73188</v>
      </c>
      <c r="G72" s="41">
        <f t="shared" si="33"/>
        <v>9467.995108030982</v>
      </c>
      <c r="H72" s="41">
        <f t="shared" si="34"/>
        <v>5519.6820220138607</v>
      </c>
      <c r="I72" s="41">
        <f t="shared" si="35"/>
        <v>0</v>
      </c>
      <c r="J72" s="41">
        <f t="shared" si="36"/>
        <v>11372.534039951081</v>
      </c>
      <c r="K72" s="41">
        <f t="shared" si="37"/>
        <v>26360.21116999592</v>
      </c>
      <c r="L72" s="41">
        <f t="shared" si="38"/>
        <v>9627.121076233183</v>
      </c>
      <c r="M72" s="41">
        <f t="shared" si="30"/>
        <v>0</v>
      </c>
      <c r="N72" s="41">
        <f t="shared" si="30"/>
        <v>0</v>
      </c>
      <c r="O72" s="41">
        <f t="shared" si="39"/>
        <v>2461.4798206278028</v>
      </c>
      <c r="P72" s="41">
        <f t="shared" si="40"/>
        <v>12088.600896860986</v>
      </c>
      <c r="Q72" s="41">
        <f t="shared" si="41"/>
        <v>5842.906644924582</v>
      </c>
      <c r="R72" s="41">
        <f t="shared" si="42"/>
        <v>218.7982062780269</v>
      </c>
      <c r="S72" s="41">
        <f t="shared" si="43"/>
        <v>2287.435792906645</v>
      </c>
      <c r="T72" s="41">
        <f t="shared" si="44"/>
        <v>84.53567060741949</v>
      </c>
      <c r="U72" s="41">
        <f t="shared" si="45"/>
        <v>169.07134121483898</v>
      </c>
      <c r="V72" s="41">
        <f t="shared" si="46"/>
        <v>2759.8410110069303</v>
      </c>
      <c r="W72" s="41">
        <f t="shared" si="47"/>
        <v>8025.9160211985327</v>
      </c>
      <c r="X72" s="41">
        <f t="shared" si="48"/>
        <v>3132.7924989808398</v>
      </c>
      <c r="Y72" s="41">
        <f t="shared" si="49"/>
        <v>7742.4728903383611</v>
      </c>
      <c r="Z72" s="41">
        <f t="shared" si="50"/>
        <v>730.98491642886256</v>
      </c>
      <c r="AA72" s="41">
        <f t="shared" si="51"/>
        <v>2282.4631064003261</v>
      </c>
      <c r="AB72" s="41">
        <f t="shared" si="31"/>
        <v>0</v>
      </c>
      <c r="AC72" s="41">
        <f t="shared" si="31"/>
        <v>0</v>
      </c>
      <c r="AD72" s="41">
        <f t="shared" si="52"/>
        <v>1163.6086424785976</v>
      </c>
      <c r="AE72" s="41">
        <f t="shared" si="53"/>
        <v>3446.0717488789237</v>
      </c>
      <c r="AF72" s="41">
        <f t="shared" si="54"/>
        <v>323.22462291072156</v>
      </c>
      <c r="AG72" s="41">
        <f t="shared" si="55"/>
        <v>830.43864655523851</v>
      </c>
      <c r="AH72" s="8">
        <f t="shared" si="56"/>
        <v>71283.461068079894</v>
      </c>
      <c r="AI72" s="24">
        <f t="shared" si="57"/>
        <v>1904.5389319201058</v>
      </c>
      <c r="AJ72" s="47">
        <f t="shared" si="58"/>
        <v>2343.253047294003</v>
      </c>
      <c r="AK72" s="25">
        <f t="shared" si="59"/>
        <v>-438.71411537389713</v>
      </c>
    </row>
    <row r="73" spans="1:37" s="25" customFormat="1" x14ac:dyDescent="0.55000000000000004">
      <c r="A73" s="34">
        <v>68</v>
      </c>
      <c r="B73" s="14" t="s">
        <v>82</v>
      </c>
      <c r="C73" s="9" t="s">
        <v>21</v>
      </c>
      <c r="D73" s="15">
        <f>835970.43+121942</f>
        <v>957912.43</v>
      </c>
      <c r="E73" s="15"/>
      <c r="F73" s="15">
        <f t="shared" si="32"/>
        <v>957912.43</v>
      </c>
      <c r="G73" s="41">
        <f t="shared" si="33"/>
        <v>123920.72745753499</v>
      </c>
      <c r="H73" s="41">
        <f t="shared" si="34"/>
        <v>72243.701406441091</v>
      </c>
      <c r="I73" s="41">
        <f t="shared" si="35"/>
        <v>0</v>
      </c>
      <c r="J73" s="41">
        <f t="shared" si="36"/>
        <v>148848.05866354128</v>
      </c>
      <c r="K73" s="41">
        <f t="shared" si="37"/>
        <v>345012.48752751737</v>
      </c>
      <c r="L73" s="41">
        <f t="shared" si="38"/>
        <v>126003.42875934231</v>
      </c>
      <c r="M73" s="41">
        <f t="shared" si="30"/>
        <v>0</v>
      </c>
      <c r="N73" s="41">
        <f t="shared" si="30"/>
        <v>0</v>
      </c>
      <c r="O73" s="41">
        <f t="shared" si="39"/>
        <v>32216.785762331841</v>
      </c>
      <c r="P73" s="41">
        <f t="shared" si="40"/>
        <v>158220.21452167415</v>
      </c>
      <c r="Q73" s="41">
        <f t="shared" si="41"/>
        <v>76474.188425737186</v>
      </c>
      <c r="R73" s="41">
        <f t="shared" si="42"/>
        <v>2863.7142899850523</v>
      </c>
      <c r="S73" s="41">
        <f t="shared" si="43"/>
        <v>29938.831213480094</v>
      </c>
      <c r="T73" s="41">
        <f t="shared" si="44"/>
        <v>1106.4350665851339</v>
      </c>
      <c r="U73" s="41">
        <f t="shared" si="45"/>
        <v>2212.8701331702678</v>
      </c>
      <c r="V73" s="41">
        <f t="shared" si="46"/>
        <v>36121.850703220545</v>
      </c>
      <c r="W73" s="41">
        <f t="shared" si="47"/>
        <v>105046.24690990623</v>
      </c>
      <c r="X73" s="41">
        <f t="shared" si="48"/>
        <v>41003.181879331431</v>
      </c>
      <c r="Y73" s="41">
        <f t="shared" si="49"/>
        <v>101336.43521606196</v>
      </c>
      <c r="Z73" s="41">
        <f t="shared" si="50"/>
        <v>9567.4091051773339</v>
      </c>
      <c r="AA73" s="41">
        <f t="shared" si="51"/>
        <v>29873.746797798613</v>
      </c>
      <c r="AB73" s="41">
        <f t="shared" si="31"/>
        <v>0</v>
      </c>
      <c r="AC73" s="41">
        <f t="shared" si="31"/>
        <v>0</v>
      </c>
      <c r="AD73" s="41">
        <f t="shared" si="52"/>
        <v>15229.75326946596</v>
      </c>
      <c r="AE73" s="41">
        <f t="shared" si="53"/>
        <v>45103.500067264569</v>
      </c>
      <c r="AF73" s="41">
        <f t="shared" si="54"/>
        <v>4230.4870192960998</v>
      </c>
      <c r="AG73" s="41">
        <f t="shared" si="55"/>
        <v>10869.097418806903</v>
      </c>
      <c r="AH73" s="8">
        <f t="shared" si="56"/>
        <v>932985.09879399394</v>
      </c>
      <c r="AI73" s="24">
        <f t="shared" si="57"/>
        <v>24927.331206006114</v>
      </c>
      <c r="AJ73" s="47">
        <f t="shared" si="58"/>
        <v>30669.388706322119</v>
      </c>
      <c r="AK73" s="25">
        <f t="shared" si="59"/>
        <v>-5742.0575003160047</v>
      </c>
    </row>
    <row r="74" spans="1:37" s="25" customFormat="1" x14ac:dyDescent="0.55000000000000004">
      <c r="A74" s="34">
        <v>69</v>
      </c>
      <c r="B74" s="14" t="s">
        <v>83</v>
      </c>
      <c r="C74" s="9" t="s">
        <v>21</v>
      </c>
      <c r="D74" s="15">
        <v>5077551.13</v>
      </c>
      <c r="E74" s="15"/>
      <c r="F74" s="15">
        <f t="shared" si="32"/>
        <v>5077551.13</v>
      </c>
      <c r="G74" s="41">
        <f t="shared" si="33"/>
        <v>656859.44771844009</v>
      </c>
      <c r="H74" s="41">
        <f t="shared" si="34"/>
        <v>382938.01836526702</v>
      </c>
      <c r="I74" s="41">
        <f t="shared" si="35"/>
        <v>0</v>
      </c>
      <c r="J74" s="41">
        <f t="shared" si="36"/>
        <v>788990.31351474382</v>
      </c>
      <c r="K74" s="41">
        <f t="shared" si="37"/>
        <v>1828787.7795984508</v>
      </c>
      <c r="L74" s="41">
        <f t="shared" si="38"/>
        <v>667899.10230194323</v>
      </c>
      <c r="M74" s="41">
        <f t="shared" si="30"/>
        <v>0</v>
      </c>
      <c r="N74" s="41">
        <f t="shared" si="30"/>
        <v>0</v>
      </c>
      <c r="O74" s="41">
        <f t="shared" si="39"/>
        <v>170769.65683856502</v>
      </c>
      <c r="P74" s="41">
        <f t="shared" si="40"/>
        <v>838668.75914050825</v>
      </c>
      <c r="Q74" s="41">
        <f t="shared" si="41"/>
        <v>405362.31673800788</v>
      </c>
      <c r="R74" s="41">
        <f t="shared" si="42"/>
        <v>15179.525052316891</v>
      </c>
      <c r="S74" s="41">
        <f t="shared" si="43"/>
        <v>158695.03463785839</v>
      </c>
      <c r="T74" s="41">
        <f t="shared" si="44"/>
        <v>5864.8164974860711</v>
      </c>
      <c r="U74" s="41">
        <f t="shared" si="45"/>
        <v>11729.632994972142</v>
      </c>
      <c r="V74" s="41">
        <f t="shared" si="46"/>
        <v>191469.00918263351</v>
      </c>
      <c r="W74" s="41">
        <f t="shared" si="47"/>
        <v>556812.57805544231</v>
      </c>
      <c r="X74" s="41">
        <f t="shared" si="48"/>
        <v>217343.19961271912</v>
      </c>
      <c r="Y74" s="41">
        <f t="shared" si="49"/>
        <v>537148.19332857721</v>
      </c>
      <c r="Z74" s="41">
        <f t="shared" si="50"/>
        <v>50713.413242967792</v>
      </c>
      <c r="AA74" s="41">
        <f t="shared" si="51"/>
        <v>158350.04543212394</v>
      </c>
      <c r="AB74" s="41">
        <f t="shared" si="31"/>
        <v>0</v>
      </c>
      <c r="AC74" s="41">
        <f t="shared" si="31"/>
        <v>0</v>
      </c>
      <c r="AD74" s="41">
        <f t="shared" si="52"/>
        <v>80727.474141867104</v>
      </c>
      <c r="AE74" s="41">
        <f t="shared" si="53"/>
        <v>239077.51957399104</v>
      </c>
      <c r="AF74" s="41">
        <f t="shared" si="54"/>
        <v>22424.298372740861</v>
      </c>
      <c r="AG74" s="41">
        <f t="shared" si="55"/>
        <v>57613.197357657293</v>
      </c>
      <c r="AH74" s="8">
        <f t="shared" si="56"/>
        <v>4945420.2642036965</v>
      </c>
      <c r="AI74" s="24">
        <f t="shared" si="57"/>
        <v>132130.86579630338</v>
      </c>
      <c r="AJ74" s="47">
        <f t="shared" si="58"/>
        <v>162567.45857467901</v>
      </c>
      <c r="AK74" s="25">
        <f t="shared" si="59"/>
        <v>-30436.592778375634</v>
      </c>
    </row>
    <row r="75" spans="1:37" s="25" customFormat="1" x14ac:dyDescent="0.55000000000000004">
      <c r="A75" s="34">
        <v>70</v>
      </c>
      <c r="B75" s="14" t="s">
        <v>97</v>
      </c>
      <c r="C75" s="9" t="s">
        <v>21</v>
      </c>
      <c r="D75" s="15">
        <f>495200+1241350</f>
        <v>1736550</v>
      </c>
      <c r="E75" s="15"/>
      <c r="F75" s="15">
        <f t="shared" si="32"/>
        <v>1736550</v>
      </c>
      <c r="G75" s="41">
        <f t="shared" si="33"/>
        <v>224649.49041989402</v>
      </c>
      <c r="H75" s="41">
        <f t="shared" si="34"/>
        <v>130966.87729311048</v>
      </c>
      <c r="I75" s="41">
        <f t="shared" si="35"/>
        <v>0</v>
      </c>
      <c r="J75" s="41">
        <f t="shared" si="36"/>
        <v>269838.96249490418</v>
      </c>
      <c r="K75" s="41">
        <f t="shared" si="37"/>
        <v>625455.33020790864</v>
      </c>
      <c r="L75" s="41">
        <f t="shared" si="38"/>
        <v>228425.11210762331</v>
      </c>
      <c r="M75" s="41">
        <f t="shared" si="30"/>
        <v>0</v>
      </c>
      <c r="N75" s="41">
        <f t="shared" si="30"/>
        <v>0</v>
      </c>
      <c r="O75" s="41">
        <f t="shared" si="39"/>
        <v>58404.147982062779</v>
      </c>
      <c r="P75" s="41">
        <f t="shared" si="40"/>
        <v>286829.26008968608</v>
      </c>
      <c r="Q75" s="41">
        <f t="shared" si="41"/>
        <v>138636.10884631064</v>
      </c>
      <c r="R75" s="41">
        <f t="shared" si="42"/>
        <v>5191.4798206278028</v>
      </c>
      <c r="S75" s="41">
        <f t="shared" si="43"/>
        <v>54274.561761108846</v>
      </c>
      <c r="T75" s="41">
        <f t="shared" si="44"/>
        <v>2005.7990216061964</v>
      </c>
      <c r="U75" s="41">
        <f t="shared" si="45"/>
        <v>4011.5980432123929</v>
      </c>
      <c r="V75" s="41">
        <f t="shared" si="46"/>
        <v>65483.438646555231</v>
      </c>
      <c r="W75" s="41">
        <f t="shared" si="47"/>
        <v>190432.91887484712</v>
      </c>
      <c r="X75" s="41">
        <f t="shared" si="48"/>
        <v>74332.551977170806</v>
      </c>
      <c r="Y75" s="41">
        <f t="shared" si="49"/>
        <v>183707.5927435793</v>
      </c>
      <c r="Z75" s="41">
        <f t="shared" si="50"/>
        <v>17344.262128006521</v>
      </c>
      <c r="AA75" s="41">
        <f t="shared" si="51"/>
        <v>54156.573583367302</v>
      </c>
      <c r="AB75" s="41">
        <f t="shared" si="31"/>
        <v>0</v>
      </c>
      <c r="AC75" s="41">
        <f t="shared" si="31"/>
        <v>0</v>
      </c>
      <c r="AD75" s="41">
        <f t="shared" si="52"/>
        <v>27609.233591520588</v>
      </c>
      <c r="AE75" s="41">
        <f t="shared" si="53"/>
        <v>81765.807174887887</v>
      </c>
      <c r="AF75" s="41">
        <f t="shared" si="54"/>
        <v>7669.231553200163</v>
      </c>
      <c r="AG75" s="41">
        <f t="shared" si="55"/>
        <v>19704.025682837342</v>
      </c>
      <c r="AH75" s="8">
        <f t="shared" si="56"/>
        <v>1691360.5279249894</v>
      </c>
      <c r="AI75" s="24">
        <f t="shared" si="57"/>
        <v>45189.47207501065</v>
      </c>
      <c r="AJ75" s="47">
        <f t="shared" si="58"/>
        <v>55598.951730862995</v>
      </c>
      <c r="AK75" s="25">
        <f t="shared" si="59"/>
        <v>-10409.479655852345</v>
      </c>
    </row>
    <row r="76" spans="1:37" s="25" customFormat="1" x14ac:dyDescent="0.55000000000000004">
      <c r="A76" s="34">
        <v>71</v>
      </c>
      <c r="B76" s="14" t="s">
        <v>84</v>
      </c>
      <c r="C76" s="9" t="s">
        <v>21</v>
      </c>
      <c r="D76" s="15"/>
      <c r="E76" s="15"/>
      <c r="F76" s="15">
        <f t="shared" si="32"/>
        <v>0</v>
      </c>
      <c r="G76" s="41">
        <f t="shared" si="33"/>
        <v>0</v>
      </c>
      <c r="H76" s="41">
        <f t="shared" si="34"/>
        <v>0</v>
      </c>
      <c r="I76" s="41">
        <f t="shared" si="35"/>
        <v>0</v>
      </c>
      <c r="J76" s="41">
        <f t="shared" si="36"/>
        <v>0</v>
      </c>
      <c r="K76" s="41">
        <f t="shared" si="37"/>
        <v>0</v>
      </c>
      <c r="L76" s="41">
        <f t="shared" si="38"/>
        <v>0</v>
      </c>
      <c r="M76" s="41">
        <f t="shared" si="30"/>
        <v>0</v>
      </c>
      <c r="N76" s="41">
        <f t="shared" si="30"/>
        <v>0</v>
      </c>
      <c r="O76" s="41">
        <f t="shared" si="39"/>
        <v>0</v>
      </c>
      <c r="P76" s="41">
        <f t="shared" si="40"/>
        <v>0</v>
      </c>
      <c r="Q76" s="41">
        <f t="shared" si="41"/>
        <v>0</v>
      </c>
      <c r="R76" s="41">
        <f t="shared" si="42"/>
        <v>0</v>
      </c>
      <c r="S76" s="41">
        <f t="shared" si="43"/>
        <v>0</v>
      </c>
      <c r="T76" s="41">
        <f t="shared" si="44"/>
        <v>0</v>
      </c>
      <c r="U76" s="41">
        <f t="shared" si="45"/>
        <v>0</v>
      </c>
      <c r="V76" s="41">
        <f t="shared" si="46"/>
        <v>0</v>
      </c>
      <c r="W76" s="41">
        <f t="shared" si="47"/>
        <v>0</v>
      </c>
      <c r="X76" s="41">
        <f t="shared" si="48"/>
        <v>0</v>
      </c>
      <c r="Y76" s="41">
        <f t="shared" si="49"/>
        <v>0</v>
      </c>
      <c r="Z76" s="41">
        <f t="shared" si="50"/>
        <v>0</v>
      </c>
      <c r="AA76" s="41">
        <f t="shared" si="51"/>
        <v>0</v>
      </c>
      <c r="AB76" s="41">
        <f t="shared" si="31"/>
        <v>0</v>
      </c>
      <c r="AC76" s="41">
        <f t="shared" si="31"/>
        <v>0</v>
      </c>
      <c r="AD76" s="41">
        <f t="shared" si="52"/>
        <v>0</v>
      </c>
      <c r="AE76" s="41">
        <f t="shared" si="53"/>
        <v>0</v>
      </c>
      <c r="AF76" s="41">
        <f t="shared" si="54"/>
        <v>0</v>
      </c>
      <c r="AG76" s="41">
        <f t="shared" si="55"/>
        <v>0</v>
      </c>
      <c r="AH76" s="8">
        <f t="shared" si="56"/>
        <v>0</v>
      </c>
      <c r="AI76" s="24">
        <f t="shared" si="57"/>
        <v>0</v>
      </c>
      <c r="AJ76" s="47">
        <f t="shared" si="58"/>
        <v>0</v>
      </c>
      <c r="AK76" s="25">
        <f t="shared" si="59"/>
        <v>0</v>
      </c>
    </row>
    <row r="77" spans="1:37" s="25" customFormat="1" x14ac:dyDescent="0.55000000000000004">
      <c r="A77" s="34">
        <v>72</v>
      </c>
      <c r="B77" s="14" t="s">
        <v>85</v>
      </c>
      <c r="C77" s="20" t="s">
        <v>17</v>
      </c>
      <c r="D77" s="27">
        <v>112667687.2</v>
      </c>
      <c r="E77" s="27">
        <v>9264894.2599999998</v>
      </c>
      <c r="F77" s="27">
        <f t="shared" ref="F77:F78" si="60">+D77+E77</f>
        <v>121932581.46000001</v>
      </c>
      <c r="G77" s="38">
        <f t="shared" ref="G77:G78" si="61">$F77*8809.94/577917.31</f>
        <v>1858775.8285137927</v>
      </c>
      <c r="H77" s="38">
        <f t="shared" ref="H77:H78" si="62">$F77*1545/577917.31</f>
        <v>325973.69051932357</v>
      </c>
      <c r="I77" s="38">
        <f t="shared" ref="I77:I78" si="63">$F77*0/12384</f>
        <v>0</v>
      </c>
      <c r="J77" s="38">
        <f t="shared" ref="J77:J78" si="64">$F77*11845/577917.31</f>
        <v>2499131.6273148144</v>
      </c>
      <c r="K77" s="38">
        <f t="shared" ref="K77" si="65">SUM(G77:J77)</f>
        <v>4683881.1463479307</v>
      </c>
      <c r="L77" s="38">
        <f t="shared" ref="L77:L78" si="66">$F77*27639.3/577917.31</f>
        <v>5831511.0837351065</v>
      </c>
      <c r="M77" s="38">
        <f t="shared" ref="M77:N78" si="67">$F77*0/577917.31</f>
        <v>0</v>
      </c>
      <c r="N77" s="38">
        <f t="shared" si="67"/>
        <v>0</v>
      </c>
      <c r="O77" s="38">
        <f t="shared" ref="O77:O78" si="68">$F77*2880/577917.31</f>
        <v>607640.27747291396</v>
      </c>
      <c r="P77" s="38">
        <f t="shared" ref="P77" si="69">SUM(L77:O77)</f>
        <v>6439151.3612080207</v>
      </c>
      <c r="Q77" s="38">
        <f t="shared" ref="Q77:Q78" si="70">$F77*27064.87/577917.31</f>
        <v>5710314.2765862299</v>
      </c>
      <c r="R77" s="38">
        <f t="shared" ref="R77:R78" si="71">$F77*0/577917.31</f>
        <v>0</v>
      </c>
      <c r="S77" s="38">
        <f t="shared" ref="S77:S78" si="72">$F77*2801/577917.31</f>
        <v>590972.36708389991</v>
      </c>
      <c r="T77" s="38">
        <f t="shared" ref="T77:T78" si="73">$F77*346.98/577917.31</f>
        <v>73207.994263038781</v>
      </c>
      <c r="U77" s="38">
        <f t="shared" ref="U77:U78" si="74">$F77*0/577917.31</f>
        <v>0</v>
      </c>
      <c r="V77" s="38">
        <f t="shared" ref="V77" si="75">SUM(R77:U77)</f>
        <v>664180.36134693865</v>
      </c>
      <c r="W77" s="38">
        <f t="shared" ref="W77:W78" si="76">$F77*2154.89/577917.31</f>
        <v>454652.06858458591</v>
      </c>
      <c r="X77" s="38">
        <f t="shared" ref="X77:X78" si="77">$F77*16757/577917.31</f>
        <v>3535495.8783380617</v>
      </c>
      <c r="Y77" s="38">
        <f t="shared" ref="Y77:Y78" si="78">$F77*22551/577917.31</f>
        <v>4757949.964337389</v>
      </c>
      <c r="Z77" s="38">
        <f>$F77*5583.33/577917.31</f>
        <v>1178005.6216745989</v>
      </c>
      <c r="AA77" s="38">
        <f t="shared" ref="AA77:AA78" si="79">$F77*5835.58/577917.31</f>
        <v>1231226.8925053426</v>
      </c>
      <c r="AB77" s="38">
        <f t="shared" ref="AB77:AD78" si="80">$F77*0/577917.31</f>
        <v>0</v>
      </c>
      <c r="AC77" s="38">
        <f t="shared" si="80"/>
        <v>0</v>
      </c>
      <c r="AD77" s="38">
        <f t="shared" si="80"/>
        <v>0</v>
      </c>
      <c r="AE77" s="38">
        <f t="shared" ref="AE77" si="81">SUM(AA77:AD77)</f>
        <v>1231226.8925053426</v>
      </c>
      <c r="AF77" s="38">
        <f>$F77*5835.58/577917.31</f>
        <v>1231226.8925053426</v>
      </c>
      <c r="AG77" s="38">
        <f>$F77*5583.33/577917.31</f>
        <v>1178005.6216745989</v>
      </c>
      <c r="AH77" s="8">
        <f t="shared" si="56"/>
        <v>31064090.08510904</v>
      </c>
      <c r="AI77" s="24">
        <f t="shared" si="57"/>
        <v>90868491.374890968</v>
      </c>
      <c r="AJ77" s="47">
        <f t="shared" si="58"/>
        <v>3903903.5507264752</v>
      </c>
      <c r="AK77" s="25">
        <f t="shared" si="59"/>
        <v>86964587.824164495</v>
      </c>
    </row>
    <row r="78" spans="1:37" s="25" customFormat="1" x14ac:dyDescent="0.55000000000000004">
      <c r="A78" s="34">
        <v>73</v>
      </c>
      <c r="B78" s="14" t="s">
        <v>86</v>
      </c>
      <c r="C78" s="20" t="s">
        <v>17</v>
      </c>
      <c r="D78" s="27">
        <v>9264894.2599999998</v>
      </c>
      <c r="E78" s="27">
        <v>20044026.27</v>
      </c>
      <c r="F78" s="27">
        <f t="shared" si="60"/>
        <v>29308920.530000001</v>
      </c>
      <c r="G78" s="38">
        <f t="shared" si="61"/>
        <v>446793.73132822098</v>
      </c>
      <c r="H78" s="38">
        <f t="shared" si="62"/>
        <v>78354.258360681386</v>
      </c>
      <c r="I78" s="38">
        <f t="shared" si="63"/>
        <v>0</v>
      </c>
      <c r="J78" s="38">
        <f t="shared" si="64"/>
        <v>600715.98076522397</v>
      </c>
      <c r="K78" s="38">
        <f t="shared" ref="K78" si="82">SUM(G78:J78)</f>
        <v>1125863.9704541264</v>
      </c>
      <c r="L78" s="38">
        <f t="shared" si="66"/>
        <v>1401719.646024842</v>
      </c>
      <c r="M78" s="38">
        <f t="shared" si="67"/>
        <v>0</v>
      </c>
      <c r="N78" s="38">
        <f t="shared" si="67"/>
        <v>0</v>
      </c>
      <c r="O78" s="38">
        <f t="shared" si="68"/>
        <v>146058.42335194978</v>
      </c>
      <c r="P78" s="38">
        <f t="shared" ref="P78" si="83">SUM(L78:O78)</f>
        <v>1547778.0693767918</v>
      </c>
      <c r="Q78" s="38">
        <f t="shared" si="70"/>
        <v>1372587.5834810711</v>
      </c>
      <c r="R78" s="38">
        <f t="shared" si="71"/>
        <v>0</v>
      </c>
      <c r="S78" s="38">
        <f t="shared" si="72"/>
        <v>142051.95965583724</v>
      </c>
      <c r="T78" s="38">
        <f t="shared" si="73"/>
        <v>17596.997130090116</v>
      </c>
      <c r="U78" s="38">
        <f t="shared" si="74"/>
        <v>0</v>
      </c>
      <c r="V78" s="38">
        <f t="shared" ref="V78" si="84">SUM(R78:U78)</f>
        <v>159648.95678592735</v>
      </c>
      <c r="W78" s="38">
        <f t="shared" si="76"/>
        <v>109284.66524197327</v>
      </c>
      <c r="X78" s="38">
        <f t="shared" si="77"/>
        <v>849826.73614882724</v>
      </c>
      <c r="Y78" s="38">
        <f t="shared" si="78"/>
        <v>1143667.8836839651</v>
      </c>
      <c r="Z78" s="38">
        <f>$F78*5583.33/577917.31</f>
        <v>283157.07529640337</v>
      </c>
      <c r="AA78" s="38">
        <f t="shared" si="79"/>
        <v>295949.86602228158</v>
      </c>
      <c r="AB78" s="38">
        <f t="shared" si="80"/>
        <v>0</v>
      </c>
      <c r="AC78" s="38">
        <f t="shared" si="80"/>
        <v>0</v>
      </c>
      <c r="AD78" s="38">
        <f t="shared" si="80"/>
        <v>0</v>
      </c>
      <c r="AE78" s="38">
        <f t="shared" ref="AE78" si="85">SUM(AA78:AD78)</f>
        <v>295949.86602228158</v>
      </c>
      <c r="AF78" s="38">
        <f>$F78*5835.58/577917.31</f>
        <v>295949.86602228158</v>
      </c>
      <c r="AG78" s="38">
        <f>$F78*5583.33/577917.31</f>
        <v>283157.07529640337</v>
      </c>
      <c r="AH78" s="8">
        <f t="shared" si="56"/>
        <v>7466871.7478100527</v>
      </c>
      <c r="AI78" s="24">
        <f t="shared" si="57"/>
        <v>21842048.78218995</v>
      </c>
      <c r="AJ78" s="47">
        <f t="shared" si="58"/>
        <v>938380.84583292704</v>
      </c>
      <c r="AK78" s="25">
        <f t="shared" si="59"/>
        <v>20903667.936357025</v>
      </c>
    </row>
    <row r="79" spans="1:37" s="25" customFormat="1" x14ac:dyDescent="0.55000000000000004">
      <c r="A79" s="34">
        <v>74</v>
      </c>
      <c r="B79" s="14" t="s">
        <v>115</v>
      </c>
      <c r="C79" s="29" t="s">
        <v>37</v>
      </c>
      <c r="D79" s="15"/>
      <c r="E79" s="15"/>
      <c r="F79" s="15">
        <f t="shared" si="32"/>
        <v>0</v>
      </c>
      <c r="G79" s="41">
        <f t="shared" si="33"/>
        <v>0</v>
      </c>
      <c r="H79" s="41">
        <f t="shared" si="34"/>
        <v>0</v>
      </c>
      <c r="I79" s="41">
        <f t="shared" si="35"/>
        <v>0</v>
      </c>
      <c r="J79" s="41">
        <f t="shared" si="36"/>
        <v>0</v>
      </c>
      <c r="K79" s="41">
        <f t="shared" si="37"/>
        <v>0</v>
      </c>
      <c r="L79" s="41">
        <f t="shared" si="38"/>
        <v>0</v>
      </c>
      <c r="M79" s="41">
        <f t="shared" si="30"/>
        <v>0</v>
      </c>
      <c r="N79" s="41">
        <f t="shared" si="30"/>
        <v>0</v>
      </c>
      <c r="O79" s="41">
        <f t="shared" si="39"/>
        <v>0</v>
      </c>
      <c r="P79" s="41">
        <f t="shared" si="40"/>
        <v>0</v>
      </c>
      <c r="Q79" s="41">
        <f t="shared" si="41"/>
        <v>0</v>
      </c>
      <c r="R79" s="41">
        <f t="shared" si="42"/>
        <v>0</v>
      </c>
      <c r="S79" s="41">
        <f t="shared" si="43"/>
        <v>0</v>
      </c>
      <c r="T79" s="41">
        <f t="shared" si="44"/>
        <v>0</v>
      </c>
      <c r="U79" s="41">
        <f t="shared" si="45"/>
        <v>0</v>
      </c>
      <c r="V79" s="41">
        <f t="shared" si="46"/>
        <v>0</v>
      </c>
      <c r="W79" s="41">
        <f t="shared" si="47"/>
        <v>0</v>
      </c>
      <c r="X79" s="41">
        <f t="shared" si="48"/>
        <v>0</v>
      </c>
      <c r="Y79" s="41">
        <f t="shared" si="49"/>
        <v>0</v>
      </c>
      <c r="Z79" s="41">
        <f t="shared" si="50"/>
        <v>0</v>
      </c>
      <c r="AA79" s="41">
        <f t="shared" si="51"/>
        <v>0</v>
      </c>
      <c r="AB79" s="41">
        <f t="shared" si="31"/>
        <v>0</v>
      </c>
      <c r="AC79" s="41">
        <f t="shared" si="31"/>
        <v>0</v>
      </c>
      <c r="AD79" s="41">
        <f t="shared" si="52"/>
        <v>0</v>
      </c>
      <c r="AE79" s="41">
        <f t="shared" si="53"/>
        <v>0</v>
      </c>
      <c r="AF79" s="41">
        <f t="shared" si="54"/>
        <v>0</v>
      </c>
      <c r="AG79" s="41">
        <f t="shared" si="55"/>
        <v>0</v>
      </c>
      <c r="AH79" s="8">
        <f t="shared" si="56"/>
        <v>0</v>
      </c>
      <c r="AI79" s="24">
        <f t="shared" si="57"/>
        <v>0</v>
      </c>
      <c r="AJ79" s="47">
        <f>$F79*394/12306</f>
        <v>0</v>
      </c>
      <c r="AK79" s="24">
        <f>+AI79-AJ79</f>
        <v>0</v>
      </c>
    </row>
    <row r="80" spans="1:37" s="25" customFormat="1" x14ac:dyDescent="0.55000000000000004">
      <c r="A80" s="34">
        <v>75</v>
      </c>
      <c r="B80" s="14" t="s">
        <v>87</v>
      </c>
      <c r="C80" s="9" t="s">
        <v>21</v>
      </c>
      <c r="D80" s="15"/>
      <c r="E80" s="15"/>
      <c r="F80" s="15">
        <f t="shared" si="32"/>
        <v>0</v>
      </c>
      <c r="G80" s="41">
        <f t="shared" si="33"/>
        <v>0</v>
      </c>
      <c r="H80" s="41">
        <f t="shared" si="34"/>
        <v>0</v>
      </c>
      <c r="I80" s="41">
        <f t="shared" si="35"/>
        <v>0</v>
      </c>
      <c r="J80" s="41">
        <f t="shared" si="36"/>
        <v>0</v>
      </c>
      <c r="K80" s="41">
        <f t="shared" si="37"/>
        <v>0</v>
      </c>
      <c r="L80" s="41">
        <f t="shared" si="38"/>
        <v>0</v>
      </c>
      <c r="M80" s="41">
        <f t="shared" si="30"/>
        <v>0</v>
      </c>
      <c r="N80" s="41">
        <f t="shared" si="30"/>
        <v>0</v>
      </c>
      <c r="O80" s="41">
        <f t="shared" si="39"/>
        <v>0</v>
      </c>
      <c r="P80" s="41">
        <f t="shared" si="40"/>
        <v>0</v>
      </c>
      <c r="Q80" s="41">
        <f t="shared" si="41"/>
        <v>0</v>
      </c>
      <c r="R80" s="41">
        <f t="shared" si="42"/>
        <v>0</v>
      </c>
      <c r="S80" s="41">
        <f t="shared" si="43"/>
        <v>0</v>
      </c>
      <c r="T80" s="41">
        <f t="shared" si="44"/>
        <v>0</v>
      </c>
      <c r="U80" s="41">
        <f t="shared" si="45"/>
        <v>0</v>
      </c>
      <c r="V80" s="41">
        <f t="shared" si="46"/>
        <v>0</v>
      </c>
      <c r="W80" s="41">
        <f t="shared" si="47"/>
        <v>0</v>
      </c>
      <c r="X80" s="41">
        <f t="shared" si="48"/>
        <v>0</v>
      </c>
      <c r="Y80" s="41">
        <f t="shared" si="49"/>
        <v>0</v>
      </c>
      <c r="Z80" s="41">
        <f t="shared" si="50"/>
        <v>0</v>
      </c>
      <c r="AA80" s="41">
        <f t="shared" si="51"/>
        <v>0</v>
      </c>
      <c r="AB80" s="41">
        <f t="shared" si="31"/>
        <v>0</v>
      </c>
      <c r="AC80" s="41">
        <f t="shared" si="31"/>
        <v>0</v>
      </c>
      <c r="AD80" s="41">
        <f t="shared" si="52"/>
        <v>0</v>
      </c>
      <c r="AE80" s="41">
        <f t="shared" si="53"/>
        <v>0</v>
      </c>
      <c r="AF80" s="41">
        <f t="shared" si="54"/>
        <v>0</v>
      </c>
      <c r="AG80" s="41">
        <f t="shared" si="55"/>
        <v>0</v>
      </c>
      <c r="AH80" s="8">
        <f t="shared" si="56"/>
        <v>0</v>
      </c>
      <c r="AI80" s="24">
        <f t="shared" si="57"/>
        <v>0</v>
      </c>
      <c r="AJ80" s="47">
        <f t="shared" si="58"/>
        <v>0</v>
      </c>
      <c r="AK80" s="25">
        <f t="shared" si="59"/>
        <v>0</v>
      </c>
    </row>
    <row r="81" spans="1:36" s="25" customFormat="1" x14ac:dyDescent="0.55000000000000004">
      <c r="A81" s="34">
        <v>76</v>
      </c>
      <c r="B81" s="14" t="s">
        <v>116</v>
      </c>
      <c r="C81" s="9" t="s">
        <v>21</v>
      </c>
      <c r="D81" s="15"/>
      <c r="E81" s="15"/>
      <c r="F81" s="15">
        <f t="shared" si="32"/>
        <v>0</v>
      </c>
      <c r="G81" s="41">
        <f t="shared" si="33"/>
        <v>0</v>
      </c>
      <c r="H81" s="41">
        <f t="shared" si="34"/>
        <v>0</v>
      </c>
      <c r="I81" s="41">
        <f t="shared" si="35"/>
        <v>0</v>
      </c>
      <c r="J81" s="41">
        <f t="shared" si="36"/>
        <v>0</v>
      </c>
      <c r="K81" s="41">
        <f t="shared" si="37"/>
        <v>0</v>
      </c>
      <c r="L81" s="41">
        <f t="shared" si="38"/>
        <v>0</v>
      </c>
      <c r="M81" s="41">
        <f t="shared" si="30"/>
        <v>0</v>
      </c>
      <c r="N81" s="41">
        <f t="shared" si="30"/>
        <v>0</v>
      </c>
      <c r="O81" s="41">
        <f t="shared" si="39"/>
        <v>0</v>
      </c>
      <c r="P81" s="41">
        <f t="shared" si="40"/>
        <v>0</v>
      </c>
      <c r="Q81" s="41">
        <f t="shared" si="41"/>
        <v>0</v>
      </c>
      <c r="R81" s="41">
        <f t="shared" si="42"/>
        <v>0</v>
      </c>
      <c r="S81" s="41">
        <f t="shared" si="43"/>
        <v>0</v>
      </c>
      <c r="T81" s="41">
        <f t="shared" si="44"/>
        <v>0</v>
      </c>
      <c r="U81" s="41">
        <f t="shared" si="45"/>
        <v>0</v>
      </c>
      <c r="V81" s="41">
        <f t="shared" si="46"/>
        <v>0</v>
      </c>
      <c r="W81" s="41">
        <f t="shared" si="47"/>
        <v>0</v>
      </c>
      <c r="X81" s="41">
        <f t="shared" si="48"/>
        <v>0</v>
      </c>
      <c r="Y81" s="41">
        <f t="shared" si="49"/>
        <v>0</v>
      </c>
      <c r="Z81" s="41">
        <f t="shared" si="50"/>
        <v>0</v>
      </c>
      <c r="AA81" s="41">
        <f t="shared" si="51"/>
        <v>0</v>
      </c>
      <c r="AB81" s="41">
        <f t="shared" si="31"/>
        <v>0</v>
      </c>
      <c r="AC81" s="41">
        <f t="shared" si="31"/>
        <v>0</v>
      </c>
      <c r="AD81" s="41">
        <f t="shared" si="52"/>
        <v>0</v>
      </c>
      <c r="AE81" s="41">
        <f t="shared" si="53"/>
        <v>0</v>
      </c>
      <c r="AF81" s="41">
        <f t="shared" si="54"/>
        <v>0</v>
      </c>
      <c r="AG81" s="41">
        <f t="shared" si="55"/>
        <v>0</v>
      </c>
      <c r="AH81" s="8">
        <f>+K81+P81+Q81+V81+W81+X81+Y81+Z81+AE81+AF81+AG81</f>
        <v>0</v>
      </c>
      <c r="AI81" s="24"/>
      <c r="AJ81" s="47"/>
    </row>
    <row r="82" spans="1:36" s="25" customFormat="1" x14ac:dyDescent="0.55000000000000004">
      <c r="A82" s="34">
        <v>77</v>
      </c>
      <c r="B82" s="14" t="s">
        <v>88</v>
      </c>
      <c r="C82" s="9" t="s">
        <v>21</v>
      </c>
      <c r="D82" s="15">
        <v>548400</v>
      </c>
      <c r="E82" s="15"/>
      <c r="F82" s="15">
        <f t="shared" si="32"/>
        <v>548400</v>
      </c>
      <c r="G82" s="41">
        <f t="shared" si="33"/>
        <v>70943.986954749285</v>
      </c>
      <c r="H82" s="41">
        <f t="shared" si="34"/>
        <v>41359.152058703628</v>
      </c>
      <c r="I82" s="41">
        <f t="shared" si="35"/>
        <v>0</v>
      </c>
      <c r="J82" s="41">
        <f t="shared" si="36"/>
        <v>85214.757439869543</v>
      </c>
      <c r="K82" s="41">
        <f t="shared" si="37"/>
        <v>197517.89645332246</v>
      </c>
      <c r="L82" s="41">
        <f t="shared" si="38"/>
        <v>72136.322869955155</v>
      </c>
      <c r="M82" s="41">
        <f t="shared" si="30"/>
        <v>0</v>
      </c>
      <c r="N82" s="41">
        <f t="shared" si="30"/>
        <v>0</v>
      </c>
      <c r="O82" s="41">
        <f t="shared" si="39"/>
        <v>18443.946188340808</v>
      </c>
      <c r="P82" s="41">
        <f t="shared" si="40"/>
        <v>90580.269058295962</v>
      </c>
      <c r="Q82" s="41">
        <f t="shared" si="41"/>
        <v>43781.084386465554</v>
      </c>
      <c r="R82" s="41">
        <f t="shared" si="42"/>
        <v>1639.4618834080718</v>
      </c>
      <c r="S82" s="41">
        <f t="shared" si="43"/>
        <v>17139.828781084387</v>
      </c>
      <c r="T82" s="41">
        <f t="shared" si="44"/>
        <v>633.4284549531186</v>
      </c>
      <c r="U82" s="41">
        <f t="shared" si="45"/>
        <v>1266.8569099062372</v>
      </c>
      <c r="V82" s="41">
        <f t="shared" si="46"/>
        <v>20679.576029351814</v>
      </c>
      <c r="W82" s="41">
        <f t="shared" si="47"/>
        <v>60138.442723196087</v>
      </c>
      <c r="X82" s="41">
        <f t="shared" si="48"/>
        <v>23474.113330615572</v>
      </c>
      <c r="Y82" s="41">
        <f t="shared" si="49"/>
        <v>58014.594374235632</v>
      </c>
      <c r="Z82" s="41">
        <f t="shared" si="50"/>
        <v>5477.2931104769668</v>
      </c>
      <c r="AA82" s="41">
        <f t="shared" si="51"/>
        <v>17102.568283734203</v>
      </c>
      <c r="AB82" s="41">
        <f t="shared" si="31"/>
        <v>0</v>
      </c>
      <c r="AC82" s="41">
        <f t="shared" si="31"/>
        <v>0</v>
      </c>
      <c r="AD82" s="41">
        <f t="shared" si="52"/>
        <v>8718.956379942927</v>
      </c>
      <c r="AE82" s="41">
        <f t="shared" si="53"/>
        <v>25821.52466367713</v>
      </c>
      <c r="AF82" s="41">
        <f t="shared" si="54"/>
        <v>2421.9323277619242</v>
      </c>
      <c r="AG82" s="41">
        <f t="shared" si="55"/>
        <v>6222.503057480636</v>
      </c>
      <c r="AH82" s="8">
        <f t="shared" ref="AH82:AH98" si="86">+K82+P82+Q82+V82+W82+X82+Y82+Z82+AE82+AF82+AG82</f>
        <v>534129.22951487976</v>
      </c>
      <c r="AI82" s="24"/>
      <c r="AJ82" s="47"/>
    </row>
    <row r="83" spans="1:36" s="25" customFormat="1" x14ac:dyDescent="0.55000000000000004">
      <c r="A83" s="34">
        <v>78</v>
      </c>
      <c r="B83" s="14" t="s">
        <v>89</v>
      </c>
      <c r="C83" s="9" t="s">
        <v>21</v>
      </c>
      <c r="D83" s="15"/>
      <c r="E83" s="15"/>
      <c r="F83" s="15">
        <f t="shared" si="32"/>
        <v>0</v>
      </c>
      <c r="G83" s="41">
        <f t="shared" si="33"/>
        <v>0</v>
      </c>
      <c r="H83" s="41">
        <f t="shared" si="34"/>
        <v>0</v>
      </c>
      <c r="I83" s="41">
        <f t="shared" si="35"/>
        <v>0</v>
      </c>
      <c r="J83" s="41">
        <f t="shared" si="36"/>
        <v>0</v>
      </c>
      <c r="K83" s="41">
        <f t="shared" si="37"/>
        <v>0</v>
      </c>
      <c r="L83" s="41">
        <f t="shared" si="38"/>
        <v>0</v>
      </c>
      <c r="M83" s="41">
        <f t="shared" si="30"/>
        <v>0</v>
      </c>
      <c r="N83" s="41">
        <f t="shared" si="30"/>
        <v>0</v>
      </c>
      <c r="O83" s="41">
        <f t="shared" si="39"/>
        <v>0</v>
      </c>
      <c r="P83" s="41">
        <f t="shared" si="40"/>
        <v>0</v>
      </c>
      <c r="Q83" s="41">
        <f t="shared" si="41"/>
        <v>0</v>
      </c>
      <c r="R83" s="41">
        <f t="shared" si="42"/>
        <v>0</v>
      </c>
      <c r="S83" s="41">
        <f t="shared" si="43"/>
        <v>0</v>
      </c>
      <c r="T83" s="41">
        <f t="shared" si="44"/>
        <v>0</v>
      </c>
      <c r="U83" s="41">
        <f t="shared" si="45"/>
        <v>0</v>
      </c>
      <c r="V83" s="41">
        <f t="shared" si="46"/>
        <v>0</v>
      </c>
      <c r="W83" s="41">
        <f t="shared" si="47"/>
        <v>0</v>
      </c>
      <c r="X83" s="41">
        <f t="shared" si="48"/>
        <v>0</v>
      </c>
      <c r="Y83" s="41">
        <f t="shared" si="49"/>
        <v>0</v>
      </c>
      <c r="Z83" s="41">
        <f t="shared" si="50"/>
        <v>0</v>
      </c>
      <c r="AA83" s="41">
        <f t="shared" si="51"/>
        <v>0</v>
      </c>
      <c r="AB83" s="41">
        <f t="shared" si="31"/>
        <v>0</v>
      </c>
      <c r="AC83" s="41">
        <f t="shared" si="31"/>
        <v>0</v>
      </c>
      <c r="AD83" s="41">
        <f t="shared" si="52"/>
        <v>0</v>
      </c>
      <c r="AE83" s="41">
        <f t="shared" si="53"/>
        <v>0</v>
      </c>
      <c r="AF83" s="41">
        <f t="shared" si="54"/>
        <v>0</v>
      </c>
      <c r="AG83" s="41">
        <f t="shared" si="55"/>
        <v>0</v>
      </c>
      <c r="AH83" s="8">
        <f t="shared" si="86"/>
        <v>0</v>
      </c>
      <c r="AI83" s="24"/>
      <c r="AJ83" s="47"/>
    </row>
    <row r="84" spans="1:36" s="25" customFormat="1" x14ac:dyDescent="0.55000000000000004">
      <c r="A84" s="34">
        <v>79</v>
      </c>
      <c r="B84" s="14" t="s">
        <v>90</v>
      </c>
      <c r="C84" s="9" t="s">
        <v>21</v>
      </c>
      <c r="D84" s="15"/>
      <c r="E84" s="15"/>
      <c r="F84" s="15">
        <f t="shared" si="32"/>
        <v>0</v>
      </c>
      <c r="G84" s="41">
        <f t="shared" si="33"/>
        <v>0</v>
      </c>
      <c r="H84" s="41">
        <f t="shared" si="34"/>
        <v>0</v>
      </c>
      <c r="I84" s="41">
        <f t="shared" si="35"/>
        <v>0</v>
      </c>
      <c r="J84" s="41">
        <f t="shared" si="36"/>
        <v>0</v>
      </c>
      <c r="K84" s="41">
        <f t="shared" si="37"/>
        <v>0</v>
      </c>
      <c r="L84" s="41">
        <f t="shared" si="38"/>
        <v>0</v>
      </c>
      <c r="M84" s="41">
        <f t="shared" si="30"/>
        <v>0</v>
      </c>
      <c r="N84" s="41">
        <f t="shared" si="30"/>
        <v>0</v>
      </c>
      <c r="O84" s="41">
        <f t="shared" si="39"/>
        <v>0</v>
      </c>
      <c r="P84" s="41">
        <f t="shared" si="40"/>
        <v>0</v>
      </c>
      <c r="Q84" s="41">
        <f t="shared" si="41"/>
        <v>0</v>
      </c>
      <c r="R84" s="41">
        <f t="shared" si="42"/>
        <v>0</v>
      </c>
      <c r="S84" s="41">
        <f t="shared" si="43"/>
        <v>0</v>
      </c>
      <c r="T84" s="41">
        <f t="shared" si="44"/>
        <v>0</v>
      </c>
      <c r="U84" s="41">
        <f t="shared" si="45"/>
        <v>0</v>
      </c>
      <c r="V84" s="41">
        <f t="shared" si="46"/>
        <v>0</v>
      </c>
      <c r="W84" s="41">
        <f t="shared" si="47"/>
        <v>0</v>
      </c>
      <c r="X84" s="41">
        <f t="shared" si="48"/>
        <v>0</v>
      </c>
      <c r="Y84" s="41">
        <f t="shared" si="49"/>
        <v>0</v>
      </c>
      <c r="Z84" s="41">
        <f t="shared" si="50"/>
        <v>0</v>
      </c>
      <c r="AA84" s="41">
        <f t="shared" si="51"/>
        <v>0</v>
      </c>
      <c r="AB84" s="41">
        <f t="shared" si="31"/>
        <v>0</v>
      </c>
      <c r="AC84" s="41">
        <f t="shared" si="31"/>
        <v>0</v>
      </c>
      <c r="AD84" s="41">
        <f t="shared" si="52"/>
        <v>0</v>
      </c>
      <c r="AE84" s="41">
        <f t="shared" si="53"/>
        <v>0</v>
      </c>
      <c r="AF84" s="41">
        <f t="shared" si="54"/>
        <v>0</v>
      </c>
      <c r="AG84" s="41">
        <f t="shared" si="55"/>
        <v>0</v>
      </c>
      <c r="AH84" s="8">
        <f t="shared" si="86"/>
        <v>0</v>
      </c>
      <c r="AI84" s="24"/>
      <c r="AJ84" s="47"/>
    </row>
    <row r="85" spans="1:36" s="25" customFormat="1" x14ac:dyDescent="0.55000000000000004">
      <c r="A85" s="34">
        <v>80</v>
      </c>
      <c r="B85" s="14" t="s">
        <v>117</v>
      </c>
      <c r="C85" s="9" t="s">
        <v>21</v>
      </c>
      <c r="D85" s="15"/>
      <c r="E85" s="15"/>
      <c r="F85" s="15">
        <f t="shared" si="32"/>
        <v>0</v>
      </c>
      <c r="G85" s="41">
        <f t="shared" si="33"/>
        <v>0</v>
      </c>
      <c r="H85" s="41">
        <f t="shared" si="34"/>
        <v>0</v>
      </c>
      <c r="I85" s="41">
        <f t="shared" si="35"/>
        <v>0</v>
      </c>
      <c r="J85" s="41">
        <f t="shared" si="36"/>
        <v>0</v>
      </c>
      <c r="K85" s="41">
        <f t="shared" si="37"/>
        <v>0</v>
      </c>
      <c r="L85" s="41">
        <f t="shared" si="38"/>
        <v>0</v>
      </c>
      <c r="M85" s="41">
        <f t="shared" si="30"/>
        <v>0</v>
      </c>
      <c r="N85" s="41">
        <f t="shared" si="30"/>
        <v>0</v>
      </c>
      <c r="O85" s="41">
        <f t="shared" si="39"/>
        <v>0</v>
      </c>
      <c r="P85" s="41">
        <f t="shared" si="40"/>
        <v>0</v>
      </c>
      <c r="Q85" s="41">
        <f t="shared" si="41"/>
        <v>0</v>
      </c>
      <c r="R85" s="41">
        <f t="shared" si="42"/>
        <v>0</v>
      </c>
      <c r="S85" s="41">
        <f t="shared" si="43"/>
        <v>0</v>
      </c>
      <c r="T85" s="41">
        <f t="shared" si="44"/>
        <v>0</v>
      </c>
      <c r="U85" s="41">
        <f t="shared" si="45"/>
        <v>0</v>
      </c>
      <c r="V85" s="41">
        <f t="shared" si="46"/>
        <v>0</v>
      </c>
      <c r="W85" s="41">
        <f t="shared" si="47"/>
        <v>0</v>
      </c>
      <c r="X85" s="41">
        <f t="shared" si="48"/>
        <v>0</v>
      </c>
      <c r="Y85" s="41">
        <f t="shared" si="49"/>
        <v>0</v>
      </c>
      <c r="Z85" s="41">
        <f t="shared" si="50"/>
        <v>0</v>
      </c>
      <c r="AA85" s="41">
        <f t="shared" si="51"/>
        <v>0</v>
      </c>
      <c r="AB85" s="41">
        <f t="shared" si="31"/>
        <v>0</v>
      </c>
      <c r="AC85" s="41">
        <f t="shared" si="31"/>
        <v>0</v>
      </c>
      <c r="AD85" s="41">
        <f t="shared" si="52"/>
        <v>0</v>
      </c>
      <c r="AE85" s="41">
        <f t="shared" si="53"/>
        <v>0</v>
      </c>
      <c r="AF85" s="41">
        <f t="shared" si="54"/>
        <v>0</v>
      </c>
      <c r="AG85" s="41">
        <f t="shared" si="55"/>
        <v>0</v>
      </c>
      <c r="AH85" s="8">
        <f t="shared" si="86"/>
        <v>0</v>
      </c>
      <c r="AI85" s="24"/>
      <c r="AJ85" s="47"/>
    </row>
    <row r="86" spans="1:36" s="25" customFormat="1" x14ac:dyDescent="0.55000000000000004">
      <c r="A86" s="34">
        <v>81</v>
      </c>
      <c r="B86" s="14" t="s">
        <v>118</v>
      </c>
      <c r="C86" s="9" t="s">
        <v>21</v>
      </c>
      <c r="D86" s="27"/>
      <c r="E86" s="27"/>
      <c r="F86" s="27">
        <f t="shared" si="32"/>
        <v>0</v>
      </c>
      <c r="G86" s="38">
        <f t="shared" ref="G86:G87" si="87">$F86*8809.94/577917.31</f>
        <v>0</v>
      </c>
      <c r="H86" s="38">
        <f t="shared" ref="H86:H87" si="88">$F86*1545/577917.31</f>
        <v>0</v>
      </c>
      <c r="I86" s="38">
        <f t="shared" ref="I86:I87" si="89">$F86*0/12384</f>
        <v>0</v>
      </c>
      <c r="J86" s="38">
        <f t="shared" ref="J86:J87" si="90">$F86*11845/577917.31</f>
        <v>0</v>
      </c>
      <c r="K86" s="38">
        <f t="shared" ref="K86" si="91">SUM(G86:J86)</f>
        <v>0</v>
      </c>
      <c r="L86" s="38">
        <f t="shared" ref="L86:L87" si="92">$F86*27639.3/577917.31</f>
        <v>0</v>
      </c>
      <c r="M86" s="38">
        <f t="shared" ref="M86:N87" si="93">$F86*0/577917.31</f>
        <v>0</v>
      </c>
      <c r="N86" s="38">
        <f t="shared" si="93"/>
        <v>0</v>
      </c>
      <c r="O86" s="38">
        <f t="shared" ref="O86:O87" si="94">$F86*2880/577917.31</f>
        <v>0</v>
      </c>
      <c r="P86" s="38">
        <f t="shared" ref="P86" si="95">SUM(L86:O86)</f>
        <v>0</v>
      </c>
      <c r="Q86" s="38">
        <f t="shared" ref="Q86:Q87" si="96">$F86*27064.87/577917.31</f>
        <v>0</v>
      </c>
      <c r="R86" s="38">
        <f t="shared" ref="R86:R87" si="97">$F86*0/577917.31</f>
        <v>0</v>
      </c>
      <c r="S86" s="38">
        <f t="shared" ref="S86:S87" si="98">$F86*2801/577917.31</f>
        <v>0</v>
      </c>
      <c r="T86" s="38">
        <f t="shared" ref="T86:T87" si="99">$F86*346.98/577917.31</f>
        <v>0</v>
      </c>
      <c r="U86" s="38">
        <f t="shared" ref="U86:U87" si="100">$F86*0/577917.31</f>
        <v>0</v>
      </c>
      <c r="V86" s="38">
        <f t="shared" ref="V86" si="101">SUM(R86:U86)</f>
        <v>0</v>
      </c>
      <c r="W86" s="38">
        <f t="shared" ref="W86:W87" si="102">$F86*2154.89/577917.31</f>
        <v>0</v>
      </c>
      <c r="X86" s="38">
        <f t="shared" ref="X86:X87" si="103">$F86*16757/577917.31</f>
        <v>0</v>
      </c>
      <c r="Y86" s="38">
        <f t="shared" ref="Y86:Y87" si="104">$F86*22551/577917.31</f>
        <v>0</v>
      </c>
      <c r="Z86" s="38">
        <f>$F86*5583.33/577917.31</f>
        <v>0</v>
      </c>
      <c r="AA86" s="38">
        <f t="shared" ref="AA86:AA87" si="105">$F86*5835.58/577917.31</f>
        <v>0</v>
      </c>
      <c r="AB86" s="38">
        <f t="shared" ref="AB86:AD87" si="106">$F86*0/577917.31</f>
        <v>0</v>
      </c>
      <c r="AC86" s="38">
        <f t="shared" si="106"/>
        <v>0</v>
      </c>
      <c r="AD86" s="38">
        <f t="shared" si="106"/>
        <v>0</v>
      </c>
      <c r="AE86" s="38">
        <f t="shared" ref="AE86" si="107">SUM(AA86:AD86)</f>
        <v>0</v>
      </c>
      <c r="AF86" s="38">
        <f>$F86*5835.58/577917.31</f>
        <v>0</v>
      </c>
      <c r="AG86" s="38">
        <f>$F86*5583.33/577917.31</f>
        <v>0</v>
      </c>
      <c r="AH86" s="8">
        <f t="shared" si="86"/>
        <v>0</v>
      </c>
      <c r="AI86" s="24"/>
      <c r="AJ86" s="47"/>
    </row>
    <row r="87" spans="1:36" s="25" customFormat="1" x14ac:dyDescent="0.55000000000000004">
      <c r="A87" s="34">
        <v>82</v>
      </c>
      <c r="B87" s="14" t="s">
        <v>119</v>
      </c>
      <c r="C87" s="9" t="s">
        <v>21</v>
      </c>
      <c r="D87" s="27"/>
      <c r="E87" s="27"/>
      <c r="F87" s="27">
        <f t="shared" si="32"/>
        <v>0</v>
      </c>
      <c r="G87" s="38">
        <f t="shared" si="87"/>
        <v>0</v>
      </c>
      <c r="H87" s="38">
        <f t="shared" si="88"/>
        <v>0</v>
      </c>
      <c r="I87" s="38">
        <f t="shared" si="89"/>
        <v>0</v>
      </c>
      <c r="J87" s="38">
        <f t="shared" si="90"/>
        <v>0</v>
      </c>
      <c r="K87" s="38">
        <f t="shared" ref="K87:K98" si="108">SUM(G87:J87)</f>
        <v>0</v>
      </c>
      <c r="L87" s="38">
        <f t="shared" si="92"/>
        <v>0</v>
      </c>
      <c r="M87" s="38">
        <f t="shared" si="93"/>
        <v>0</v>
      </c>
      <c r="N87" s="38">
        <f t="shared" si="93"/>
        <v>0</v>
      </c>
      <c r="O87" s="38">
        <f t="shared" si="94"/>
        <v>0</v>
      </c>
      <c r="P87" s="38">
        <f t="shared" ref="P87:P98" si="109">SUM(L87:O87)</f>
        <v>0</v>
      </c>
      <c r="Q87" s="38">
        <f t="shared" si="96"/>
        <v>0</v>
      </c>
      <c r="R87" s="38">
        <f t="shared" si="97"/>
        <v>0</v>
      </c>
      <c r="S87" s="38">
        <f t="shared" si="98"/>
        <v>0</v>
      </c>
      <c r="T87" s="38">
        <f t="shared" si="99"/>
        <v>0</v>
      </c>
      <c r="U87" s="38">
        <f t="shared" si="100"/>
        <v>0</v>
      </c>
      <c r="V87" s="38">
        <f t="shared" ref="V87:V98" si="110">SUM(R87:U87)</f>
        <v>0</v>
      </c>
      <c r="W87" s="38">
        <f t="shared" si="102"/>
        <v>0</v>
      </c>
      <c r="X87" s="38">
        <f t="shared" si="103"/>
        <v>0</v>
      </c>
      <c r="Y87" s="38">
        <f t="shared" si="104"/>
        <v>0</v>
      </c>
      <c r="Z87" s="38">
        <f>$F87*5583.33/577917.31</f>
        <v>0</v>
      </c>
      <c r="AA87" s="38">
        <f t="shared" si="105"/>
        <v>0</v>
      </c>
      <c r="AB87" s="38">
        <f t="shared" si="106"/>
        <v>0</v>
      </c>
      <c r="AC87" s="38">
        <f t="shared" si="106"/>
        <v>0</v>
      </c>
      <c r="AD87" s="38">
        <f t="shared" si="106"/>
        <v>0</v>
      </c>
      <c r="AE87" s="38">
        <f t="shared" ref="AE87:AE98" si="111">SUM(AA87:AD87)</f>
        <v>0</v>
      </c>
      <c r="AF87" s="38">
        <f>$F87*5835.58/577917.31</f>
        <v>0</v>
      </c>
      <c r="AG87" s="38">
        <f>$F87*5583.33/577917.31</f>
        <v>0</v>
      </c>
      <c r="AH87" s="8">
        <f t="shared" si="86"/>
        <v>0</v>
      </c>
      <c r="AI87" s="24"/>
      <c r="AJ87" s="47"/>
    </row>
    <row r="88" spans="1:36" s="25" customFormat="1" x14ac:dyDescent="0.55000000000000004">
      <c r="A88" s="34">
        <v>83</v>
      </c>
      <c r="B88" s="14" t="s">
        <v>91</v>
      </c>
      <c r="C88" s="29" t="s">
        <v>37</v>
      </c>
      <c r="D88" s="15"/>
      <c r="E88" s="15"/>
      <c r="F88" s="15">
        <f t="shared" si="32"/>
        <v>0</v>
      </c>
      <c r="G88" s="41">
        <f t="shared" ref="G88:G98" si="112">$F88*1904/14718</f>
        <v>0</v>
      </c>
      <c r="H88" s="41">
        <f t="shared" ref="H88:H98" si="113">$F88*1110/14718</f>
        <v>0</v>
      </c>
      <c r="I88" s="41">
        <f t="shared" ref="I88:I98" si="114">$F88*0/14718</f>
        <v>0</v>
      </c>
      <c r="J88" s="41">
        <f t="shared" ref="J88:J98" si="115">$F88*2287/14718</f>
        <v>0</v>
      </c>
      <c r="K88" s="41">
        <f t="shared" si="108"/>
        <v>0</v>
      </c>
      <c r="L88" s="41">
        <f t="shared" ref="L88:L98" si="116">$F88*1936/14718</f>
        <v>0</v>
      </c>
      <c r="M88" s="41">
        <f t="shared" ref="M88:N98" si="117">$F88*0/14718</f>
        <v>0</v>
      </c>
      <c r="N88" s="41">
        <f t="shared" si="117"/>
        <v>0</v>
      </c>
      <c r="O88" s="41">
        <f t="shared" ref="O88:O98" si="118">$F88*495/14718</f>
        <v>0</v>
      </c>
      <c r="P88" s="41">
        <f t="shared" si="109"/>
        <v>0</v>
      </c>
      <c r="Q88" s="41">
        <f t="shared" ref="Q88:Q98" si="119">$F88*1175/14718</f>
        <v>0</v>
      </c>
      <c r="R88" s="41">
        <f t="shared" ref="R88:R98" si="120">$F88*44/14718</f>
        <v>0</v>
      </c>
      <c r="S88" s="41">
        <f t="shared" ref="S88:S98" si="121">$F88*460/14718</f>
        <v>0</v>
      </c>
      <c r="T88" s="41">
        <f t="shared" ref="T88:T98" si="122">$F88*17/14718</f>
        <v>0</v>
      </c>
      <c r="U88" s="41">
        <f t="shared" ref="U88:U98" si="123">$F88*34/14718</f>
        <v>0</v>
      </c>
      <c r="V88" s="41">
        <f t="shared" si="110"/>
        <v>0</v>
      </c>
      <c r="W88" s="41">
        <f t="shared" ref="W88:W98" si="124">$F88*1614/14718</f>
        <v>0</v>
      </c>
      <c r="X88" s="41">
        <f t="shared" ref="X88:X98" si="125">$F88*630/14718</f>
        <v>0</v>
      </c>
      <c r="Y88" s="41">
        <f t="shared" ref="Y88:Y98" si="126">$F88*1557/14718</f>
        <v>0</v>
      </c>
      <c r="Z88" s="41">
        <f t="shared" ref="Z88:Z98" si="127">$F88*147/14718</f>
        <v>0</v>
      </c>
      <c r="AA88" s="41">
        <f t="shared" ref="AA88:AA98" si="128">$F88*459/14718</f>
        <v>0</v>
      </c>
      <c r="AB88" s="41">
        <f t="shared" ref="AB88:AC98" si="129">$F88*0/12384</f>
        <v>0</v>
      </c>
      <c r="AC88" s="41">
        <f t="shared" si="129"/>
        <v>0</v>
      </c>
      <c r="AD88" s="41">
        <f t="shared" ref="AD88:AD98" si="130">$F88*234/14718</f>
        <v>0</v>
      </c>
      <c r="AE88" s="41">
        <f t="shared" si="111"/>
        <v>0</v>
      </c>
      <c r="AF88" s="41">
        <f t="shared" ref="AF88:AF98" si="131">$F88*65/14718</f>
        <v>0</v>
      </c>
      <c r="AG88" s="41">
        <f t="shared" ref="AG88:AG98" si="132">$F88*167/14718</f>
        <v>0</v>
      </c>
      <c r="AH88" s="8">
        <f t="shared" si="86"/>
        <v>0</v>
      </c>
      <c r="AI88" s="24"/>
      <c r="AJ88" s="47"/>
    </row>
    <row r="89" spans="1:36" s="25" customFormat="1" x14ac:dyDescent="0.55000000000000004">
      <c r="A89" s="34">
        <v>84</v>
      </c>
      <c r="B89" s="14" t="s">
        <v>92</v>
      </c>
      <c r="C89" s="9" t="s">
        <v>21</v>
      </c>
      <c r="D89" s="15"/>
      <c r="E89" s="15"/>
      <c r="F89" s="15">
        <f t="shared" si="32"/>
        <v>0</v>
      </c>
      <c r="G89" s="41">
        <f t="shared" si="112"/>
        <v>0</v>
      </c>
      <c r="H89" s="41">
        <f t="shared" si="113"/>
        <v>0</v>
      </c>
      <c r="I89" s="41">
        <f t="shared" si="114"/>
        <v>0</v>
      </c>
      <c r="J89" s="41">
        <f t="shared" si="115"/>
        <v>0</v>
      </c>
      <c r="K89" s="41">
        <f t="shared" si="108"/>
        <v>0</v>
      </c>
      <c r="L89" s="41">
        <f t="shared" si="116"/>
        <v>0</v>
      </c>
      <c r="M89" s="41">
        <f t="shared" si="117"/>
        <v>0</v>
      </c>
      <c r="N89" s="41">
        <f t="shared" si="117"/>
        <v>0</v>
      </c>
      <c r="O89" s="41">
        <f t="shared" si="118"/>
        <v>0</v>
      </c>
      <c r="P89" s="41">
        <f t="shared" si="109"/>
        <v>0</v>
      </c>
      <c r="Q89" s="41">
        <f t="shared" si="119"/>
        <v>0</v>
      </c>
      <c r="R89" s="41">
        <f t="shared" si="120"/>
        <v>0</v>
      </c>
      <c r="S89" s="41">
        <f t="shared" si="121"/>
        <v>0</v>
      </c>
      <c r="T89" s="41">
        <f t="shared" si="122"/>
        <v>0</v>
      </c>
      <c r="U89" s="41">
        <f t="shared" si="123"/>
        <v>0</v>
      </c>
      <c r="V89" s="41">
        <f t="shared" si="110"/>
        <v>0</v>
      </c>
      <c r="W89" s="41">
        <f t="shared" si="124"/>
        <v>0</v>
      </c>
      <c r="X89" s="41">
        <f t="shared" si="125"/>
        <v>0</v>
      </c>
      <c r="Y89" s="41">
        <f t="shared" si="126"/>
        <v>0</v>
      </c>
      <c r="Z89" s="41">
        <f t="shared" si="127"/>
        <v>0</v>
      </c>
      <c r="AA89" s="41">
        <f t="shared" si="128"/>
        <v>0</v>
      </c>
      <c r="AB89" s="41">
        <f t="shared" si="129"/>
        <v>0</v>
      </c>
      <c r="AC89" s="41">
        <f t="shared" si="129"/>
        <v>0</v>
      </c>
      <c r="AD89" s="41">
        <f t="shared" si="130"/>
        <v>0</v>
      </c>
      <c r="AE89" s="41">
        <f t="shared" si="111"/>
        <v>0</v>
      </c>
      <c r="AF89" s="41">
        <f t="shared" si="131"/>
        <v>0</v>
      </c>
      <c r="AG89" s="41">
        <f t="shared" si="132"/>
        <v>0</v>
      </c>
      <c r="AH89" s="8">
        <f t="shared" si="86"/>
        <v>0</v>
      </c>
      <c r="AI89" s="24"/>
      <c r="AJ89" s="47"/>
    </row>
    <row r="90" spans="1:36" s="25" customFormat="1" x14ac:dyDescent="0.55000000000000004">
      <c r="A90" s="34">
        <v>85</v>
      </c>
      <c r="B90" s="14" t="s">
        <v>93</v>
      </c>
      <c r="C90" s="9" t="s">
        <v>21</v>
      </c>
      <c r="D90" s="15"/>
      <c r="E90" s="15"/>
      <c r="F90" s="15">
        <f t="shared" si="32"/>
        <v>0</v>
      </c>
      <c r="G90" s="41">
        <f t="shared" si="112"/>
        <v>0</v>
      </c>
      <c r="H90" s="41">
        <f t="shared" si="113"/>
        <v>0</v>
      </c>
      <c r="I90" s="41">
        <f t="shared" si="114"/>
        <v>0</v>
      </c>
      <c r="J90" s="41">
        <f t="shared" si="115"/>
        <v>0</v>
      </c>
      <c r="K90" s="41">
        <f t="shared" si="108"/>
        <v>0</v>
      </c>
      <c r="L90" s="41">
        <f t="shared" si="116"/>
        <v>0</v>
      </c>
      <c r="M90" s="41">
        <f t="shared" si="117"/>
        <v>0</v>
      </c>
      <c r="N90" s="41">
        <f t="shared" si="117"/>
        <v>0</v>
      </c>
      <c r="O90" s="41">
        <f t="shared" si="118"/>
        <v>0</v>
      </c>
      <c r="P90" s="41">
        <f t="shared" si="109"/>
        <v>0</v>
      </c>
      <c r="Q90" s="41">
        <f t="shared" si="119"/>
        <v>0</v>
      </c>
      <c r="R90" s="41">
        <f t="shared" si="120"/>
        <v>0</v>
      </c>
      <c r="S90" s="41">
        <f t="shared" si="121"/>
        <v>0</v>
      </c>
      <c r="T90" s="41">
        <f t="shared" si="122"/>
        <v>0</v>
      </c>
      <c r="U90" s="41">
        <f t="shared" si="123"/>
        <v>0</v>
      </c>
      <c r="V90" s="41">
        <f t="shared" si="110"/>
        <v>0</v>
      </c>
      <c r="W90" s="41">
        <f t="shared" si="124"/>
        <v>0</v>
      </c>
      <c r="X90" s="41">
        <f t="shared" si="125"/>
        <v>0</v>
      </c>
      <c r="Y90" s="41">
        <f t="shared" si="126"/>
        <v>0</v>
      </c>
      <c r="Z90" s="41">
        <f t="shared" si="127"/>
        <v>0</v>
      </c>
      <c r="AA90" s="41">
        <f t="shared" si="128"/>
        <v>0</v>
      </c>
      <c r="AB90" s="41">
        <f t="shared" si="129"/>
        <v>0</v>
      </c>
      <c r="AC90" s="41">
        <f t="shared" si="129"/>
        <v>0</v>
      </c>
      <c r="AD90" s="41">
        <f t="shared" si="130"/>
        <v>0</v>
      </c>
      <c r="AE90" s="41">
        <f t="shared" si="111"/>
        <v>0</v>
      </c>
      <c r="AF90" s="41">
        <f t="shared" si="131"/>
        <v>0</v>
      </c>
      <c r="AG90" s="41">
        <f t="shared" si="132"/>
        <v>0</v>
      </c>
      <c r="AH90" s="8">
        <f t="shared" si="86"/>
        <v>0</v>
      </c>
      <c r="AI90" s="24"/>
      <c r="AJ90" s="47"/>
    </row>
    <row r="91" spans="1:36" s="25" customFormat="1" x14ac:dyDescent="0.55000000000000004">
      <c r="A91" s="34">
        <v>86</v>
      </c>
      <c r="B91" s="14" t="s">
        <v>94</v>
      </c>
      <c r="C91" s="9" t="s">
        <v>21</v>
      </c>
      <c r="D91" s="15"/>
      <c r="E91" s="15"/>
      <c r="F91" s="15">
        <f t="shared" si="32"/>
        <v>0</v>
      </c>
      <c r="G91" s="41">
        <f t="shared" si="112"/>
        <v>0</v>
      </c>
      <c r="H91" s="41">
        <f t="shared" si="113"/>
        <v>0</v>
      </c>
      <c r="I91" s="41">
        <f t="shared" si="114"/>
        <v>0</v>
      </c>
      <c r="J91" s="41">
        <f t="shared" si="115"/>
        <v>0</v>
      </c>
      <c r="K91" s="41">
        <f t="shared" si="108"/>
        <v>0</v>
      </c>
      <c r="L91" s="41">
        <f t="shared" si="116"/>
        <v>0</v>
      </c>
      <c r="M91" s="41">
        <f t="shared" si="117"/>
        <v>0</v>
      </c>
      <c r="N91" s="41">
        <f t="shared" si="117"/>
        <v>0</v>
      </c>
      <c r="O91" s="41">
        <f t="shared" si="118"/>
        <v>0</v>
      </c>
      <c r="P91" s="41">
        <f t="shared" si="109"/>
        <v>0</v>
      </c>
      <c r="Q91" s="41">
        <f t="shared" si="119"/>
        <v>0</v>
      </c>
      <c r="R91" s="41">
        <f t="shared" si="120"/>
        <v>0</v>
      </c>
      <c r="S91" s="41">
        <f t="shared" si="121"/>
        <v>0</v>
      </c>
      <c r="T91" s="41">
        <f t="shared" si="122"/>
        <v>0</v>
      </c>
      <c r="U91" s="41">
        <f t="shared" si="123"/>
        <v>0</v>
      </c>
      <c r="V91" s="41">
        <f t="shared" si="110"/>
        <v>0</v>
      </c>
      <c r="W91" s="41">
        <f t="shared" si="124"/>
        <v>0</v>
      </c>
      <c r="X91" s="41">
        <f t="shared" si="125"/>
        <v>0</v>
      </c>
      <c r="Y91" s="41">
        <f t="shared" si="126"/>
        <v>0</v>
      </c>
      <c r="Z91" s="41">
        <f t="shared" si="127"/>
        <v>0</v>
      </c>
      <c r="AA91" s="41">
        <f t="shared" si="128"/>
        <v>0</v>
      </c>
      <c r="AB91" s="41">
        <f t="shared" si="129"/>
        <v>0</v>
      </c>
      <c r="AC91" s="41">
        <f t="shared" si="129"/>
        <v>0</v>
      </c>
      <c r="AD91" s="41">
        <f t="shared" si="130"/>
        <v>0</v>
      </c>
      <c r="AE91" s="41">
        <f t="shared" si="111"/>
        <v>0</v>
      </c>
      <c r="AF91" s="41">
        <f t="shared" si="131"/>
        <v>0</v>
      </c>
      <c r="AG91" s="41">
        <f t="shared" si="132"/>
        <v>0</v>
      </c>
      <c r="AH91" s="8">
        <f t="shared" si="86"/>
        <v>0</v>
      </c>
      <c r="AI91" s="24"/>
      <c r="AJ91" s="47"/>
    </row>
    <row r="92" spans="1:36" s="25" customFormat="1" x14ac:dyDescent="0.55000000000000004">
      <c r="A92" s="34">
        <v>87</v>
      </c>
      <c r="B92" s="14" t="s">
        <v>120</v>
      </c>
      <c r="C92" s="9" t="s">
        <v>21</v>
      </c>
      <c r="D92" s="15"/>
      <c r="E92" s="15"/>
      <c r="F92" s="15">
        <f t="shared" si="32"/>
        <v>0</v>
      </c>
      <c r="G92" s="41">
        <f t="shared" si="112"/>
        <v>0</v>
      </c>
      <c r="H92" s="41">
        <f t="shared" si="113"/>
        <v>0</v>
      </c>
      <c r="I92" s="41">
        <f t="shared" si="114"/>
        <v>0</v>
      </c>
      <c r="J92" s="41">
        <f t="shared" si="115"/>
        <v>0</v>
      </c>
      <c r="K92" s="41">
        <f t="shared" si="108"/>
        <v>0</v>
      </c>
      <c r="L92" s="41">
        <f t="shared" si="116"/>
        <v>0</v>
      </c>
      <c r="M92" s="41">
        <f t="shared" si="117"/>
        <v>0</v>
      </c>
      <c r="N92" s="41">
        <f t="shared" si="117"/>
        <v>0</v>
      </c>
      <c r="O92" s="41">
        <f t="shared" si="118"/>
        <v>0</v>
      </c>
      <c r="P92" s="41">
        <f t="shared" si="109"/>
        <v>0</v>
      </c>
      <c r="Q92" s="41">
        <f t="shared" si="119"/>
        <v>0</v>
      </c>
      <c r="R92" s="41">
        <f t="shared" si="120"/>
        <v>0</v>
      </c>
      <c r="S92" s="41">
        <f t="shared" si="121"/>
        <v>0</v>
      </c>
      <c r="T92" s="41">
        <f t="shared" si="122"/>
        <v>0</v>
      </c>
      <c r="U92" s="41">
        <f t="shared" si="123"/>
        <v>0</v>
      </c>
      <c r="V92" s="41">
        <f t="shared" si="110"/>
        <v>0</v>
      </c>
      <c r="W92" s="41">
        <f t="shared" si="124"/>
        <v>0</v>
      </c>
      <c r="X92" s="41">
        <f t="shared" si="125"/>
        <v>0</v>
      </c>
      <c r="Y92" s="41">
        <f t="shared" si="126"/>
        <v>0</v>
      </c>
      <c r="Z92" s="41">
        <f t="shared" si="127"/>
        <v>0</v>
      </c>
      <c r="AA92" s="41">
        <f t="shared" si="128"/>
        <v>0</v>
      </c>
      <c r="AB92" s="41">
        <f t="shared" si="129"/>
        <v>0</v>
      </c>
      <c r="AC92" s="41">
        <f t="shared" si="129"/>
        <v>0</v>
      </c>
      <c r="AD92" s="41">
        <f t="shared" si="130"/>
        <v>0</v>
      </c>
      <c r="AE92" s="41">
        <f t="shared" si="111"/>
        <v>0</v>
      </c>
      <c r="AF92" s="41">
        <f t="shared" si="131"/>
        <v>0</v>
      </c>
      <c r="AG92" s="41">
        <f t="shared" si="132"/>
        <v>0</v>
      </c>
      <c r="AH92" s="8">
        <f t="shared" si="86"/>
        <v>0</v>
      </c>
      <c r="AI92" s="24"/>
      <c r="AJ92" s="47"/>
    </row>
    <row r="93" spans="1:36" s="25" customFormat="1" x14ac:dyDescent="0.55000000000000004">
      <c r="A93" s="34">
        <v>88</v>
      </c>
      <c r="B93" s="14" t="s">
        <v>121</v>
      </c>
      <c r="C93" s="9" t="s">
        <v>21</v>
      </c>
      <c r="D93" s="15"/>
      <c r="E93" s="15"/>
      <c r="F93" s="15">
        <f t="shared" si="32"/>
        <v>0</v>
      </c>
      <c r="G93" s="41">
        <f t="shared" si="112"/>
        <v>0</v>
      </c>
      <c r="H93" s="41">
        <f t="shared" si="113"/>
        <v>0</v>
      </c>
      <c r="I93" s="41">
        <f t="shared" si="114"/>
        <v>0</v>
      </c>
      <c r="J93" s="41">
        <f t="shared" si="115"/>
        <v>0</v>
      </c>
      <c r="K93" s="41">
        <f t="shared" si="108"/>
        <v>0</v>
      </c>
      <c r="L93" s="41">
        <f t="shared" si="116"/>
        <v>0</v>
      </c>
      <c r="M93" s="41">
        <f t="shared" si="117"/>
        <v>0</v>
      </c>
      <c r="N93" s="41">
        <f t="shared" si="117"/>
        <v>0</v>
      </c>
      <c r="O93" s="41">
        <f t="shared" si="118"/>
        <v>0</v>
      </c>
      <c r="P93" s="41">
        <f t="shared" si="109"/>
        <v>0</v>
      </c>
      <c r="Q93" s="41">
        <f t="shared" si="119"/>
        <v>0</v>
      </c>
      <c r="R93" s="41">
        <f t="shared" si="120"/>
        <v>0</v>
      </c>
      <c r="S93" s="41">
        <f t="shared" si="121"/>
        <v>0</v>
      </c>
      <c r="T93" s="41">
        <f t="shared" si="122"/>
        <v>0</v>
      </c>
      <c r="U93" s="41">
        <f t="shared" si="123"/>
        <v>0</v>
      </c>
      <c r="V93" s="41">
        <f t="shared" si="110"/>
        <v>0</v>
      </c>
      <c r="W93" s="41">
        <f t="shared" si="124"/>
        <v>0</v>
      </c>
      <c r="X93" s="41">
        <f t="shared" si="125"/>
        <v>0</v>
      </c>
      <c r="Y93" s="41">
        <f t="shared" si="126"/>
        <v>0</v>
      </c>
      <c r="Z93" s="41">
        <f t="shared" si="127"/>
        <v>0</v>
      </c>
      <c r="AA93" s="41">
        <f t="shared" si="128"/>
        <v>0</v>
      </c>
      <c r="AB93" s="41">
        <f t="shared" si="129"/>
        <v>0</v>
      </c>
      <c r="AC93" s="41">
        <f t="shared" si="129"/>
        <v>0</v>
      </c>
      <c r="AD93" s="41">
        <f t="shared" si="130"/>
        <v>0</v>
      </c>
      <c r="AE93" s="41">
        <f t="shared" si="111"/>
        <v>0</v>
      </c>
      <c r="AF93" s="41">
        <f t="shared" si="131"/>
        <v>0</v>
      </c>
      <c r="AG93" s="41">
        <f t="shared" si="132"/>
        <v>0</v>
      </c>
      <c r="AH93" s="8">
        <f t="shared" si="86"/>
        <v>0</v>
      </c>
      <c r="AI93" s="24"/>
      <c r="AJ93" s="47"/>
    </row>
    <row r="94" spans="1:36" s="25" customFormat="1" x14ac:dyDescent="0.55000000000000004">
      <c r="A94" s="34">
        <v>89</v>
      </c>
      <c r="B94" s="14" t="s">
        <v>122</v>
      </c>
      <c r="C94" s="9" t="s">
        <v>21</v>
      </c>
      <c r="D94" s="15">
        <v>65091667.719999999</v>
      </c>
      <c r="E94" s="15"/>
      <c r="F94" s="15">
        <f t="shared" si="32"/>
        <v>65091667.719999999</v>
      </c>
      <c r="G94" s="41">
        <f t="shared" si="112"/>
        <v>8420609.8205517065</v>
      </c>
      <c r="H94" s="41">
        <f t="shared" si="113"/>
        <v>4909074.0025275173</v>
      </c>
      <c r="I94" s="41">
        <f t="shared" si="114"/>
        <v>0</v>
      </c>
      <c r="J94" s="41">
        <f t="shared" si="115"/>
        <v>10114461.480883271</v>
      </c>
      <c r="K94" s="41">
        <f t="shared" si="108"/>
        <v>23444145.303962495</v>
      </c>
      <c r="L94" s="41">
        <f t="shared" si="116"/>
        <v>8562132.6746786255</v>
      </c>
      <c r="M94" s="41">
        <f t="shared" si="117"/>
        <v>0</v>
      </c>
      <c r="N94" s="41">
        <f t="shared" si="117"/>
        <v>0</v>
      </c>
      <c r="O94" s="41">
        <f t="shared" si="118"/>
        <v>2189181.6497757845</v>
      </c>
      <c r="P94" s="41">
        <f t="shared" si="109"/>
        <v>10751314.32445441</v>
      </c>
      <c r="Q94" s="41">
        <f t="shared" si="119"/>
        <v>5196542.299972822</v>
      </c>
      <c r="R94" s="41">
        <f t="shared" si="120"/>
        <v>194593.92442451417</v>
      </c>
      <c r="S94" s="41">
        <f t="shared" si="121"/>
        <v>2034391.0280744666</v>
      </c>
      <c r="T94" s="41">
        <f t="shared" si="122"/>
        <v>75184.01625492594</v>
      </c>
      <c r="U94" s="41">
        <f t="shared" si="123"/>
        <v>150368.03250985188</v>
      </c>
      <c r="V94" s="41">
        <f t="shared" si="110"/>
        <v>2454537.0012637586</v>
      </c>
      <c r="W94" s="41">
        <f t="shared" si="124"/>
        <v>7138058.9550264981</v>
      </c>
      <c r="X94" s="41">
        <f t="shared" si="125"/>
        <v>2786231.1906237258</v>
      </c>
      <c r="Y94" s="41">
        <f t="shared" si="126"/>
        <v>6885971.3711129222</v>
      </c>
      <c r="Z94" s="41">
        <f t="shared" si="127"/>
        <v>650120.61114553607</v>
      </c>
      <c r="AA94" s="41">
        <f t="shared" si="128"/>
        <v>2029968.4388830003</v>
      </c>
      <c r="AB94" s="41">
        <f t="shared" si="129"/>
        <v>0</v>
      </c>
      <c r="AC94" s="41">
        <f t="shared" si="129"/>
        <v>0</v>
      </c>
      <c r="AD94" s="41">
        <f t="shared" si="130"/>
        <v>1034885.8708030982</v>
      </c>
      <c r="AE94" s="41">
        <f t="shared" si="111"/>
        <v>3064854.3096860982</v>
      </c>
      <c r="AF94" s="41">
        <f t="shared" si="131"/>
        <v>287468.29744530504</v>
      </c>
      <c r="AG94" s="41">
        <f t="shared" si="132"/>
        <v>738572.39497486071</v>
      </c>
      <c r="AH94" s="8">
        <f t="shared" si="86"/>
        <v>63397816.059668429</v>
      </c>
      <c r="AI94" s="24"/>
      <c r="AJ94" s="47"/>
    </row>
    <row r="95" spans="1:36" s="25" customFormat="1" x14ac:dyDescent="0.55000000000000004">
      <c r="A95" s="34">
        <v>90</v>
      </c>
      <c r="B95" s="14" t="s">
        <v>123</v>
      </c>
      <c r="C95" s="9" t="s">
        <v>21</v>
      </c>
      <c r="D95" s="15"/>
      <c r="E95" s="15"/>
      <c r="F95" s="15"/>
      <c r="G95" s="41">
        <f t="shared" si="112"/>
        <v>0</v>
      </c>
      <c r="H95" s="41">
        <f t="shared" si="113"/>
        <v>0</v>
      </c>
      <c r="I95" s="41">
        <f t="shared" si="114"/>
        <v>0</v>
      </c>
      <c r="J95" s="41">
        <f t="shared" si="115"/>
        <v>0</v>
      </c>
      <c r="K95" s="41">
        <f t="shared" si="108"/>
        <v>0</v>
      </c>
      <c r="L95" s="41">
        <f t="shared" si="116"/>
        <v>0</v>
      </c>
      <c r="M95" s="41">
        <f t="shared" si="117"/>
        <v>0</v>
      </c>
      <c r="N95" s="41">
        <f t="shared" si="117"/>
        <v>0</v>
      </c>
      <c r="O95" s="41">
        <f t="shared" si="118"/>
        <v>0</v>
      </c>
      <c r="P95" s="41">
        <f t="shared" si="109"/>
        <v>0</v>
      </c>
      <c r="Q95" s="41">
        <f t="shared" si="119"/>
        <v>0</v>
      </c>
      <c r="R95" s="41">
        <f t="shared" si="120"/>
        <v>0</v>
      </c>
      <c r="S95" s="41">
        <f t="shared" si="121"/>
        <v>0</v>
      </c>
      <c r="T95" s="41">
        <f t="shared" si="122"/>
        <v>0</v>
      </c>
      <c r="U95" s="41">
        <f t="shared" si="123"/>
        <v>0</v>
      </c>
      <c r="V95" s="41">
        <f t="shared" si="110"/>
        <v>0</v>
      </c>
      <c r="W95" s="41">
        <f t="shared" si="124"/>
        <v>0</v>
      </c>
      <c r="X95" s="41">
        <f t="shared" si="125"/>
        <v>0</v>
      </c>
      <c r="Y95" s="41">
        <f t="shared" si="126"/>
        <v>0</v>
      </c>
      <c r="Z95" s="41">
        <f t="shared" si="127"/>
        <v>0</v>
      </c>
      <c r="AA95" s="41">
        <f t="shared" si="128"/>
        <v>0</v>
      </c>
      <c r="AB95" s="41">
        <f t="shared" si="129"/>
        <v>0</v>
      </c>
      <c r="AC95" s="41">
        <f t="shared" si="129"/>
        <v>0</v>
      </c>
      <c r="AD95" s="41">
        <f t="shared" si="130"/>
        <v>0</v>
      </c>
      <c r="AE95" s="41">
        <f t="shared" si="111"/>
        <v>0</v>
      </c>
      <c r="AF95" s="41">
        <f t="shared" si="131"/>
        <v>0</v>
      </c>
      <c r="AG95" s="41">
        <f t="shared" si="132"/>
        <v>0</v>
      </c>
      <c r="AH95" s="8">
        <f t="shared" si="86"/>
        <v>0</v>
      </c>
      <c r="AI95" s="24"/>
      <c r="AJ95" s="47"/>
    </row>
    <row r="96" spans="1:36" s="25" customFormat="1" x14ac:dyDescent="0.55000000000000004">
      <c r="A96" s="34">
        <v>91</v>
      </c>
      <c r="B96" s="14" t="s">
        <v>95</v>
      </c>
      <c r="C96" s="9" t="s">
        <v>21</v>
      </c>
      <c r="D96" s="15"/>
      <c r="E96" s="15"/>
      <c r="F96" s="15"/>
      <c r="G96" s="41">
        <f t="shared" si="112"/>
        <v>0</v>
      </c>
      <c r="H96" s="41">
        <f t="shared" si="113"/>
        <v>0</v>
      </c>
      <c r="I96" s="41">
        <f t="shared" si="114"/>
        <v>0</v>
      </c>
      <c r="J96" s="41">
        <f t="shared" si="115"/>
        <v>0</v>
      </c>
      <c r="K96" s="41">
        <f t="shared" si="108"/>
        <v>0</v>
      </c>
      <c r="L96" s="41">
        <f t="shared" si="116"/>
        <v>0</v>
      </c>
      <c r="M96" s="41">
        <f t="shared" si="117"/>
        <v>0</v>
      </c>
      <c r="N96" s="41">
        <f t="shared" si="117"/>
        <v>0</v>
      </c>
      <c r="O96" s="41">
        <f t="shared" si="118"/>
        <v>0</v>
      </c>
      <c r="P96" s="41">
        <f t="shared" si="109"/>
        <v>0</v>
      </c>
      <c r="Q96" s="41">
        <f t="shared" si="119"/>
        <v>0</v>
      </c>
      <c r="R96" s="41">
        <f t="shared" si="120"/>
        <v>0</v>
      </c>
      <c r="S96" s="41">
        <f t="shared" si="121"/>
        <v>0</v>
      </c>
      <c r="T96" s="41">
        <f t="shared" si="122"/>
        <v>0</v>
      </c>
      <c r="U96" s="41">
        <f t="shared" si="123"/>
        <v>0</v>
      </c>
      <c r="V96" s="41">
        <f t="shared" si="110"/>
        <v>0</v>
      </c>
      <c r="W96" s="41">
        <f t="shared" si="124"/>
        <v>0</v>
      </c>
      <c r="X96" s="41">
        <f t="shared" si="125"/>
        <v>0</v>
      </c>
      <c r="Y96" s="41">
        <f t="shared" si="126"/>
        <v>0</v>
      </c>
      <c r="Z96" s="41">
        <f t="shared" si="127"/>
        <v>0</v>
      </c>
      <c r="AA96" s="41">
        <f t="shared" si="128"/>
        <v>0</v>
      </c>
      <c r="AB96" s="41">
        <f t="shared" si="129"/>
        <v>0</v>
      </c>
      <c r="AC96" s="41">
        <f t="shared" si="129"/>
        <v>0</v>
      </c>
      <c r="AD96" s="41">
        <f t="shared" si="130"/>
        <v>0</v>
      </c>
      <c r="AE96" s="41">
        <f t="shared" si="111"/>
        <v>0</v>
      </c>
      <c r="AF96" s="41">
        <f t="shared" si="131"/>
        <v>0</v>
      </c>
      <c r="AG96" s="41">
        <f t="shared" si="132"/>
        <v>0</v>
      </c>
      <c r="AH96" s="8">
        <f t="shared" si="86"/>
        <v>0</v>
      </c>
      <c r="AI96" s="24"/>
      <c r="AJ96" s="47"/>
    </row>
    <row r="97" spans="1:37" s="25" customFormat="1" x14ac:dyDescent="0.55000000000000004">
      <c r="A97" s="34">
        <v>92</v>
      </c>
      <c r="B97" s="14" t="s">
        <v>96</v>
      </c>
      <c r="C97" s="9" t="s">
        <v>21</v>
      </c>
      <c r="D97" s="15"/>
      <c r="E97" s="15"/>
      <c r="F97" s="15"/>
      <c r="G97" s="41">
        <f t="shared" si="112"/>
        <v>0</v>
      </c>
      <c r="H97" s="41">
        <f t="shared" si="113"/>
        <v>0</v>
      </c>
      <c r="I97" s="41">
        <f t="shared" si="114"/>
        <v>0</v>
      </c>
      <c r="J97" s="41">
        <f t="shared" si="115"/>
        <v>0</v>
      </c>
      <c r="K97" s="41">
        <f t="shared" si="108"/>
        <v>0</v>
      </c>
      <c r="L97" s="41">
        <f t="shared" si="116"/>
        <v>0</v>
      </c>
      <c r="M97" s="41">
        <f t="shared" si="117"/>
        <v>0</v>
      </c>
      <c r="N97" s="41">
        <f t="shared" si="117"/>
        <v>0</v>
      </c>
      <c r="O97" s="41">
        <f t="shared" si="118"/>
        <v>0</v>
      </c>
      <c r="P97" s="41">
        <f t="shared" si="109"/>
        <v>0</v>
      </c>
      <c r="Q97" s="41">
        <f t="shared" si="119"/>
        <v>0</v>
      </c>
      <c r="R97" s="41">
        <f t="shared" si="120"/>
        <v>0</v>
      </c>
      <c r="S97" s="41">
        <f t="shared" si="121"/>
        <v>0</v>
      </c>
      <c r="T97" s="41">
        <f t="shared" si="122"/>
        <v>0</v>
      </c>
      <c r="U97" s="41">
        <f t="shared" si="123"/>
        <v>0</v>
      </c>
      <c r="V97" s="41">
        <f t="shared" si="110"/>
        <v>0</v>
      </c>
      <c r="W97" s="41">
        <f t="shared" si="124"/>
        <v>0</v>
      </c>
      <c r="X97" s="41">
        <f t="shared" si="125"/>
        <v>0</v>
      </c>
      <c r="Y97" s="41">
        <f t="shared" si="126"/>
        <v>0</v>
      </c>
      <c r="Z97" s="41">
        <f t="shared" si="127"/>
        <v>0</v>
      </c>
      <c r="AA97" s="41">
        <f t="shared" si="128"/>
        <v>0</v>
      </c>
      <c r="AB97" s="41">
        <f t="shared" si="129"/>
        <v>0</v>
      </c>
      <c r="AC97" s="41">
        <f t="shared" si="129"/>
        <v>0</v>
      </c>
      <c r="AD97" s="41">
        <f t="shared" si="130"/>
        <v>0</v>
      </c>
      <c r="AE97" s="41">
        <f t="shared" si="111"/>
        <v>0</v>
      </c>
      <c r="AF97" s="41">
        <f t="shared" si="131"/>
        <v>0</v>
      </c>
      <c r="AG97" s="41">
        <f t="shared" si="132"/>
        <v>0</v>
      </c>
      <c r="AH97" s="8">
        <f t="shared" si="86"/>
        <v>0</v>
      </c>
      <c r="AI97" s="24"/>
      <c r="AJ97" s="47"/>
    </row>
    <row r="98" spans="1:37" s="25" customFormat="1" x14ac:dyDescent="0.55000000000000004">
      <c r="A98" s="34">
        <v>93</v>
      </c>
      <c r="B98" s="14" t="s">
        <v>124</v>
      </c>
      <c r="C98" s="9" t="s">
        <v>21</v>
      </c>
      <c r="D98" s="15"/>
      <c r="E98" s="15"/>
      <c r="F98" s="15"/>
      <c r="G98" s="41">
        <f t="shared" si="112"/>
        <v>0</v>
      </c>
      <c r="H98" s="41">
        <f t="shared" si="113"/>
        <v>0</v>
      </c>
      <c r="I98" s="41">
        <f t="shared" si="114"/>
        <v>0</v>
      </c>
      <c r="J98" s="41">
        <f t="shared" si="115"/>
        <v>0</v>
      </c>
      <c r="K98" s="41">
        <f t="shared" si="108"/>
        <v>0</v>
      </c>
      <c r="L98" s="41">
        <f t="shared" si="116"/>
        <v>0</v>
      </c>
      <c r="M98" s="41">
        <f t="shared" si="117"/>
        <v>0</v>
      </c>
      <c r="N98" s="41">
        <f t="shared" si="117"/>
        <v>0</v>
      </c>
      <c r="O98" s="41">
        <f t="shared" si="118"/>
        <v>0</v>
      </c>
      <c r="P98" s="41">
        <f t="shared" si="109"/>
        <v>0</v>
      </c>
      <c r="Q98" s="41">
        <f t="shared" si="119"/>
        <v>0</v>
      </c>
      <c r="R98" s="41">
        <f t="shared" si="120"/>
        <v>0</v>
      </c>
      <c r="S98" s="41">
        <f t="shared" si="121"/>
        <v>0</v>
      </c>
      <c r="T98" s="41">
        <f t="shared" si="122"/>
        <v>0</v>
      </c>
      <c r="U98" s="41">
        <f t="shared" si="123"/>
        <v>0</v>
      </c>
      <c r="V98" s="41">
        <f t="shared" si="110"/>
        <v>0</v>
      </c>
      <c r="W98" s="41">
        <f t="shared" si="124"/>
        <v>0</v>
      </c>
      <c r="X98" s="41">
        <f t="shared" si="125"/>
        <v>0</v>
      </c>
      <c r="Y98" s="41">
        <f t="shared" si="126"/>
        <v>0</v>
      </c>
      <c r="Z98" s="41">
        <f t="shared" si="127"/>
        <v>0</v>
      </c>
      <c r="AA98" s="41">
        <f t="shared" si="128"/>
        <v>0</v>
      </c>
      <c r="AB98" s="41">
        <f t="shared" si="129"/>
        <v>0</v>
      </c>
      <c r="AC98" s="41">
        <f t="shared" si="129"/>
        <v>0</v>
      </c>
      <c r="AD98" s="41">
        <f t="shared" si="130"/>
        <v>0</v>
      </c>
      <c r="AE98" s="41">
        <f t="shared" si="111"/>
        <v>0</v>
      </c>
      <c r="AF98" s="41">
        <f t="shared" si="131"/>
        <v>0</v>
      </c>
      <c r="AG98" s="41">
        <f t="shared" si="132"/>
        <v>0</v>
      </c>
      <c r="AH98" s="8">
        <f t="shared" si="86"/>
        <v>0</v>
      </c>
      <c r="AI98" s="24"/>
      <c r="AJ98" s="47"/>
    </row>
    <row r="99" spans="1:37" s="2" customFormat="1" ht="24.75" thickBot="1" x14ac:dyDescent="0.6">
      <c r="A99" s="52" t="s">
        <v>15</v>
      </c>
      <c r="B99" s="53"/>
      <c r="C99" s="37"/>
      <c r="D99" s="16">
        <f>SUM(D6:D98)</f>
        <v>472247402.11999989</v>
      </c>
      <c r="E99" s="16">
        <f t="shared" ref="E99:F99" si="133">SUM(E6:E98)</f>
        <v>29308920.530000001</v>
      </c>
      <c r="F99" s="16">
        <f t="shared" si="133"/>
        <v>501556322.64999998</v>
      </c>
      <c r="G99" s="16">
        <f t="shared" ref="G99:AK99" si="134">SUM(G6:G98)</f>
        <v>47624187.479168013</v>
      </c>
      <c r="H99" s="16">
        <f t="shared" si="134"/>
        <v>26824320.53840303</v>
      </c>
      <c r="I99" s="16">
        <f t="shared" si="134"/>
        <v>0</v>
      </c>
      <c r="J99" s="16">
        <f t="shared" si="134"/>
        <v>57534553.060547777</v>
      </c>
      <c r="K99" s="16">
        <f t="shared" si="134"/>
        <v>131983061.07811882</v>
      </c>
      <c r="L99" s="16">
        <f t="shared" si="134"/>
        <v>53313506.093108222</v>
      </c>
      <c r="M99" s="16">
        <f t="shared" si="134"/>
        <v>0</v>
      </c>
      <c r="N99" s="16">
        <f t="shared" si="134"/>
        <v>0</v>
      </c>
      <c r="O99" s="16">
        <f t="shared" si="134"/>
        <v>12535587.288044589</v>
      </c>
      <c r="P99" s="49">
        <f t="shared" si="134"/>
        <v>65849093.381152824</v>
      </c>
      <c r="Q99" s="49">
        <f t="shared" si="134"/>
        <v>35050011.132760599</v>
      </c>
      <c r="R99" s="16">
        <f t="shared" si="134"/>
        <v>1047278.9855306428</v>
      </c>
      <c r="S99" s="16">
        <f t="shared" si="134"/>
        <v>11681850.084560093</v>
      </c>
      <c r="T99" s="16">
        <f t="shared" si="134"/>
        <v>495435.50852996809</v>
      </c>
      <c r="U99" s="16">
        <f t="shared" si="134"/>
        <v>809261.03427367832</v>
      </c>
      <c r="V99" s="49">
        <f t="shared" si="134"/>
        <v>14033825.61289438</v>
      </c>
      <c r="W99" s="49">
        <f t="shared" si="134"/>
        <v>38980034.0667006</v>
      </c>
      <c r="X99" s="49">
        <f t="shared" si="134"/>
        <v>19380453.543675639</v>
      </c>
      <c r="Y99" s="49">
        <f t="shared" si="134"/>
        <v>42961012.858730689</v>
      </c>
      <c r="Z99" s="49">
        <f t="shared" si="134"/>
        <v>4960026.5804483769</v>
      </c>
      <c r="AA99" s="16">
        <f t="shared" si="134"/>
        <v>12452200.721222281</v>
      </c>
      <c r="AB99" s="16">
        <f t="shared" si="134"/>
        <v>0</v>
      </c>
      <c r="AC99" s="16">
        <f t="shared" si="134"/>
        <v>0</v>
      </c>
      <c r="AD99" s="16">
        <f t="shared" si="134"/>
        <v>5569620.0594129628</v>
      </c>
      <c r="AE99" s="49">
        <f t="shared" si="134"/>
        <v>18021820.780635245</v>
      </c>
      <c r="AF99" s="49">
        <f t="shared" si="134"/>
        <v>3074293.4416978918</v>
      </c>
      <c r="AG99" s="49">
        <f t="shared" si="134"/>
        <v>5436062.4829623066</v>
      </c>
      <c r="AH99" s="16">
        <f t="shared" si="134"/>
        <v>379729694.95977741</v>
      </c>
      <c r="AI99" s="16">
        <f t="shared" si="134"/>
        <v>120118505.25940596</v>
      </c>
      <c r="AJ99" s="16">
        <f t="shared" si="134"/>
        <v>13956688.155568017</v>
      </c>
      <c r="AK99" s="16">
        <f t="shared" si="134"/>
        <v>106161817.10383794</v>
      </c>
    </row>
    <row r="100" spans="1:37" s="2" customFormat="1" ht="24.75" thickTop="1" x14ac:dyDescent="0.55000000000000004">
      <c r="A100" s="39"/>
      <c r="B100" s="39"/>
      <c r="C100" s="39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5"/>
    </row>
    <row r="101" spans="1:37" s="32" customFormat="1" ht="27.75" x14ac:dyDescent="0.65">
      <c r="A101" s="30" t="s">
        <v>38</v>
      </c>
      <c r="B101" s="30"/>
      <c r="C101" s="30"/>
      <c r="D101" s="31"/>
      <c r="E101" s="31"/>
      <c r="F101" s="31"/>
      <c r="AJ101" s="48"/>
    </row>
    <row r="102" spans="1:37" s="32" customFormat="1" ht="27.75" x14ac:dyDescent="0.65">
      <c r="A102" s="33">
        <v>1</v>
      </c>
      <c r="B102" s="30" t="s">
        <v>39</v>
      </c>
      <c r="C102" s="30" t="s">
        <v>42</v>
      </c>
      <c r="D102" s="31"/>
      <c r="E102" s="31"/>
      <c r="F102" s="31"/>
      <c r="AJ102" s="48"/>
    </row>
    <row r="103" spans="1:37" s="32" customFormat="1" ht="27.75" x14ac:dyDescent="0.65">
      <c r="A103" s="33">
        <v>2</v>
      </c>
      <c r="B103" s="30" t="s">
        <v>40</v>
      </c>
      <c r="C103" s="30" t="s">
        <v>41</v>
      </c>
      <c r="D103" s="31"/>
      <c r="E103" s="31"/>
      <c r="F103" s="31"/>
      <c r="AJ103" s="48"/>
    </row>
    <row r="161" spans="1:35" s="19" customFormat="1" x14ac:dyDescent="0.55000000000000004">
      <c r="A161" s="17"/>
      <c r="B161" s="18"/>
      <c r="C161" s="18"/>
      <c r="D161" s="19">
        <f>SUM(D108:D160)</f>
        <v>0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</sheetData>
  <mergeCells count="22">
    <mergeCell ref="A1:F2"/>
    <mergeCell ref="G1:AF2"/>
    <mergeCell ref="A3:A5"/>
    <mergeCell ref="B3:B5"/>
    <mergeCell ref="C3:C5"/>
    <mergeCell ref="D3:F3"/>
    <mergeCell ref="G3:AF3"/>
    <mergeCell ref="D4:D5"/>
    <mergeCell ref="E4:E5"/>
    <mergeCell ref="F4:F5"/>
    <mergeCell ref="Y4:Y5"/>
    <mergeCell ref="Z4:Z5"/>
    <mergeCell ref="AA4:AE4"/>
    <mergeCell ref="AF4:AF5"/>
    <mergeCell ref="W4:W5"/>
    <mergeCell ref="X4:X5"/>
    <mergeCell ref="AG4:AG5"/>
    <mergeCell ref="A99:B99"/>
    <mergeCell ref="G4:K4"/>
    <mergeCell ref="L4:P4"/>
    <mergeCell ref="Q4:Q5"/>
    <mergeCell ref="R4:V4"/>
  </mergeCells>
  <pageMargins left="0.39370078740157483" right="0.2362204724409449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4" sqref="G14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ปันส่วนกลาง 63</vt:lpstr>
      <vt:lpstr>Sheet3</vt:lpstr>
      <vt:lpstr>'ปันส่วนกลาง 63'!Print_Titles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Na</cp:lastModifiedBy>
  <cp:lastPrinted>2021-08-16T08:56:34Z</cp:lastPrinted>
  <dcterms:created xsi:type="dcterms:W3CDTF">2016-09-01T06:24:19Z</dcterms:created>
  <dcterms:modified xsi:type="dcterms:W3CDTF">2021-08-16T14:48:17Z</dcterms:modified>
</cp:coreProperties>
</file>