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tabRatio="639" activeTab="10"/>
  </bookViews>
  <sheets>
    <sheet name="บริหาร" sheetId="2" r:id="rId1"/>
    <sheet name="ศิลปศาสตร์" sheetId="4" r:id="rId2"/>
    <sheet name="วิทยาลัยเพาะช่าง" sheetId="5" r:id="rId3"/>
    <sheet name="วิศวกรรมศาสตร์" sheetId="6" r:id="rId4"/>
    <sheet name="สถาปัตยกรรม" sheetId="8" r:id="rId5"/>
    <sheet name="วิทยาศาสตร์" sheetId="16" r:id="rId6"/>
    <sheet name="อุต+โรงแรม" sheetId="11" r:id="rId7"/>
    <sheet name="อุต+เทคโนฯ" sheetId="12" r:id="rId8"/>
    <sheet name="ส่วนกลาง" sheetId="9" r:id="rId9"/>
    <sheet name="สำนักวิทยาเขตวังไกล" sheetId="13" r:id="rId10"/>
    <sheet name="สำนักงานการศึกษาทางไกล" sheetId="14" r:id="rId11"/>
  </sheets>
  <definedNames>
    <definedName name="_xlnm.Print_Titles" localSheetId="0">บริหาร!$3:$5</definedName>
    <definedName name="_xlnm.Print_Titles" localSheetId="2">วิทยาลัยเพาะช่าง!$3:$5</definedName>
    <definedName name="_xlnm.Print_Titles" localSheetId="5">วิทยาศาสตร์!$3:$5</definedName>
    <definedName name="_xlnm.Print_Titles" localSheetId="3">วิศวกรรมศาสตร์!$3:$5</definedName>
    <definedName name="_xlnm.Print_Titles" localSheetId="1">ศิลปศาสตร์!$3:$5</definedName>
    <definedName name="_xlnm.Print_Titles" localSheetId="4">สถาปัตยกรรม!$3:$5</definedName>
    <definedName name="_xlnm.Print_Titles" localSheetId="8">ส่วนกลาง!$3:$5</definedName>
    <definedName name="_xlnm.Print_Titles" localSheetId="6">'อุต+โรงแรม'!$3:$5</definedName>
  </definedNames>
  <calcPr calcId="144525"/>
</workbook>
</file>

<file path=xl/calcChain.xml><?xml version="1.0" encoding="utf-8"?>
<calcChain xmlns="http://schemas.openxmlformats.org/spreadsheetml/2006/main">
  <c r="PB51" i="2" l="1"/>
  <c r="PB40" i="2"/>
  <c r="PB39" i="2"/>
  <c r="PB29" i="2"/>
  <c r="PB21" i="2"/>
  <c r="PB13" i="2"/>
  <c r="H30" i="12" l="1"/>
  <c r="AH31" i="11" l="1"/>
  <c r="H31" i="11"/>
  <c r="OY31" i="2"/>
  <c r="BC30" i="12"/>
  <c r="BB30" i="12"/>
  <c r="BA30" i="12"/>
  <c r="GF23" i="4"/>
  <c r="GF27" i="4"/>
  <c r="FS23" i="4"/>
  <c r="FS27" i="4"/>
  <c r="XP23" i="5"/>
  <c r="WC23" i="5"/>
  <c r="XC23" i="5"/>
  <c r="WP23" i="5"/>
  <c r="VP22" i="5"/>
  <c r="VC22" i="5"/>
  <c r="AA34" i="13"/>
  <c r="IP22" i="5"/>
  <c r="HB22" i="5"/>
  <c r="FN22" i="5"/>
  <c r="DZ22" i="5"/>
  <c r="CL22" i="5"/>
  <c r="AX22" i="5"/>
  <c r="J22" i="5"/>
  <c r="TJ27" i="5"/>
  <c r="RV23" i="5"/>
  <c r="QH23" i="5"/>
  <c r="OT23" i="5"/>
  <c r="NF23" i="5"/>
  <c r="LR23" i="5"/>
  <c r="KD23" i="5"/>
  <c r="FN27" i="4"/>
  <c r="FN23" i="4"/>
  <c r="GA19" i="4"/>
  <c r="FN19" i="4"/>
  <c r="DZ15" i="4"/>
  <c r="CL15" i="4"/>
  <c r="AX15" i="4"/>
  <c r="J15" i="4"/>
  <c r="NF19" i="2"/>
  <c r="LR15" i="2"/>
  <c r="FN15" i="2"/>
  <c r="KD15" i="2"/>
  <c r="IP15" i="2"/>
  <c r="J14" i="4"/>
  <c r="J14" i="2"/>
  <c r="AFR10" i="9"/>
  <c r="AED13" i="9"/>
  <c r="ACP12" i="9"/>
  <c r="FN11" i="4"/>
  <c r="FN7" i="4"/>
  <c r="NF11" i="2"/>
  <c r="HB7" i="2"/>
  <c r="FN7" i="2"/>
  <c r="DZ7" i="2"/>
  <c r="QH11" i="9"/>
  <c r="J10" i="6"/>
  <c r="HB10" i="6"/>
  <c r="AX10" i="6"/>
  <c r="NF10" i="6"/>
  <c r="LR6" i="6"/>
  <c r="KD6" i="6"/>
  <c r="IP6" i="6"/>
  <c r="HB6" i="6"/>
  <c r="FN6" i="6"/>
  <c r="DZ6" i="6"/>
  <c r="CL6" i="6"/>
  <c r="AX6" i="6"/>
  <c r="J6" i="6"/>
  <c r="LR10" i="8"/>
  <c r="KD6" i="8"/>
  <c r="IP6" i="8"/>
  <c r="HB6" i="8"/>
  <c r="FN6" i="8"/>
  <c r="DZ6" i="8"/>
  <c r="CL6" i="8"/>
  <c r="AX6" i="8"/>
  <c r="J6" i="8"/>
  <c r="J6" i="4"/>
  <c r="AX6" i="2"/>
  <c r="J6" i="2"/>
  <c r="AX6" i="16"/>
  <c r="J6" i="16"/>
  <c r="ABB10" i="9"/>
  <c r="ZN10" i="9"/>
  <c r="XZ10" i="9"/>
  <c r="WL10" i="9"/>
  <c r="UX10" i="9"/>
  <c r="TJ10" i="9"/>
  <c r="RV10" i="9"/>
  <c r="QH10" i="9"/>
  <c r="OT10" i="9"/>
  <c r="NF10" i="9"/>
  <c r="LR10" i="9"/>
  <c r="KD10" i="9"/>
  <c r="IP10" i="9"/>
  <c r="HB10" i="9"/>
  <c r="FN10" i="9"/>
  <c r="DZ10" i="9"/>
  <c r="CL10" i="9"/>
  <c r="AX10" i="9"/>
  <c r="J10" i="9"/>
  <c r="EA6" i="8"/>
  <c r="SG30" i="6" l="1"/>
  <c r="AZ30" i="12"/>
  <c r="AY30" i="12"/>
  <c r="AX30" i="12"/>
  <c r="HD31" i="4"/>
  <c r="HC31" i="4"/>
  <c r="HB31" i="4"/>
  <c r="VX23" i="5"/>
  <c r="WX23" i="5"/>
  <c r="WK23" i="5"/>
  <c r="MD10" i="8"/>
  <c r="KP6" i="8"/>
  <c r="JB6" i="8"/>
  <c r="HN6" i="8"/>
  <c r="FZ6" i="8"/>
  <c r="CX6" i="8"/>
  <c r="EL6" i="8"/>
  <c r="BJ6" i="8"/>
  <c r="V6" i="8"/>
  <c r="QT11" i="9"/>
  <c r="QT10" i="9"/>
  <c r="SH10" i="9"/>
  <c r="PF10" i="9"/>
  <c r="WX10" i="9"/>
  <c r="ABN10" i="9"/>
  <c r="ZZ10" i="9"/>
  <c r="FZ10" i="9"/>
  <c r="TV10" i="9"/>
  <c r="AEP13" i="9"/>
  <c r="EL10" i="9"/>
  <c r="MD10" i="9"/>
  <c r="ADB12" i="9"/>
  <c r="YL10" i="9"/>
  <c r="FZ11" i="4"/>
  <c r="FZ7" i="4"/>
  <c r="V6" i="4"/>
  <c r="V10" i="6"/>
  <c r="BJ10" i="6"/>
  <c r="HN10" i="6"/>
  <c r="NR10" i="6"/>
  <c r="FZ6" i="6"/>
  <c r="EL6" i="6"/>
  <c r="MD6" i="6"/>
  <c r="KP6" i="6"/>
  <c r="JB6" i="6"/>
  <c r="HN6" i="6"/>
  <c r="BJ6" i="6"/>
  <c r="V6" i="6"/>
  <c r="CX6" i="6"/>
  <c r="BJ6" i="16"/>
  <c r="V6" i="16"/>
  <c r="NR11" i="2"/>
  <c r="HN7" i="2"/>
  <c r="FZ7" i="2"/>
  <c r="EL7" i="2"/>
  <c r="V6" i="2"/>
  <c r="BJ6" i="2"/>
  <c r="CX10" i="9"/>
  <c r="VJ10" i="9"/>
  <c r="NR10" i="9"/>
  <c r="JB10" i="9"/>
  <c r="HN10" i="9"/>
  <c r="KP10" i="9"/>
  <c r="BJ10" i="9"/>
  <c r="V10" i="9"/>
  <c r="FZ27" i="4"/>
  <c r="FZ23" i="4"/>
  <c r="ND19" i="2"/>
  <c r="KB10" i="9" l="1"/>
  <c r="XJ23" i="5"/>
  <c r="VW23" i="5"/>
  <c r="WW23" i="5"/>
  <c r="WJ23" i="5"/>
  <c r="XJ43" i="5"/>
  <c r="ST23" i="5"/>
  <c r="RT23" i="5"/>
  <c r="MP23" i="5"/>
  <c r="LP23" i="5"/>
  <c r="PR23" i="5"/>
  <c r="OR23" i="5"/>
  <c r="RF23" i="5" l="1"/>
  <c r="QF23" i="5"/>
  <c r="OD23" i="5"/>
  <c r="ND23" i="5"/>
  <c r="LB23" i="5"/>
  <c r="KB23" i="5"/>
  <c r="UH27" i="5"/>
  <c r="TH27" i="5"/>
  <c r="FL43" i="4"/>
  <c r="FL27" i="4"/>
  <c r="GL43" i="4"/>
  <c r="GL23" i="4"/>
  <c r="FL23" i="4"/>
  <c r="JN22" i="5"/>
  <c r="IN22" i="5"/>
  <c r="HZ22" i="5"/>
  <c r="GZ22" i="5"/>
  <c r="GL22" i="5"/>
  <c r="FL22" i="5"/>
  <c r="EX22" i="5"/>
  <c r="DX22" i="5"/>
  <c r="CJ22" i="5"/>
  <c r="BV22" i="5"/>
  <c r="AV22" i="5"/>
  <c r="AH22" i="5"/>
  <c r="H22" i="5"/>
  <c r="GL19" i="4"/>
  <c r="FL19" i="4"/>
  <c r="EX15" i="4"/>
  <c r="DX15" i="4"/>
  <c r="DJ15" i="4"/>
  <c r="CJ15" i="4"/>
  <c r="BV15" i="4"/>
  <c r="AV15" i="4"/>
  <c r="AH43" i="4"/>
  <c r="AH15" i="4"/>
  <c r="H43" i="4"/>
  <c r="H15" i="4"/>
  <c r="AGP10" i="9"/>
  <c r="AFP10" i="9"/>
  <c r="OD43" i="2"/>
  <c r="OD19" i="2"/>
  <c r="ND43" i="2"/>
  <c r="DX43" i="2"/>
  <c r="MP15" i="2"/>
  <c r="LP15" i="2"/>
  <c r="GL43" i="2"/>
  <c r="GL15" i="2"/>
  <c r="FL43" i="2"/>
  <c r="FL15" i="2"/>
  <c r="KB15" i="2"/>
  <c r="JN15" i="2"/>
  <c r="IN15" i="2"/>
  <c r="AH14" i="4"/>
  <c r="H14" i="4"/>
  <c r="H43" i="2"/>
  <c r="H14" i="2"/>
  <c r="QF43" i="9"/>
  <c r="QF11" i="9"/>
  <c r="AFB13" i="9"/>
  <c r="AEB13" i="9"/>
  <c r="ADN12" i="9"/>
  <c r="ACN12" i="9"/>
  <c r="GL11" i="4"/>
  <c r="FL11" i="4"/>
  <c r="GL7" i="4"/>
  <c r="FL7" i="4"/>
  <c r="OD11" i="2"/>
  <c r="ND11" i="2"/>
  <c r="DX7" i="2"/>
  <c r="GL7" i="2"/>
  <c r="FL7" i="2"/>
  <c r="HZ7" i="2"/>
  <c r="GZ7" i="2"/>
  <c r="H43" i="6"/>
  <c r="H10" i="6"/>
  <c r="GZ43" i="6"/>
  <c r="GZ10" i="6"/>
  <c r="AV43" i="6"/>
  <c r="AV10" i="6"/>
  <c r="OD10" i="6"/>
  <c r="ND10" i="6"/>
  <c r="MP6" i="6"/>
  <c r="LP6" i="6"/>
  <c r="LB6" i="6"/>
  <c r="KB6" i="6"/>
  <c r="JN6" i="6"/>
  <c r="IN6" i="6"/>
  <c r="HZ6" i="6"/>
  <c r="GZ6" i="6"/>
  <c r="GL6" i="6"/>
  <c r="FL6" i="6"/>
  <c r="EX6" i="6"/>
  <c r="DX6" i="6"/>
  <c r="DJ6" i="6"/>
  <c r="CJ6" i="6"/>
  <c r="BV6" i="6"/>
  <c r="AV6" i="6"/>
  <c r="AH6" i="6"/>
  <c r="H6" i="6"/>
  <c r="MP10" i="8"/>
  <c r="LP10" i="8"/>
  <c r="LB6" i="8"/>
  <c r="KB6" i="8"/>
  <c r="JN6" i="8"/>
  <c r="IN6" i="8"/>
  <c r="HZ6" i="8"/>
  <c r="GZ6" i="8"/>
  <c r="GL6" i="8"/>
  <c r="FL6" i="8"/>
  <c r="EX6" i="8"/>
  <c r="DX6" i="8"/>
  <c r="DJ6" i="8"/>
  <c r="CJ6" i="8"/>
  <c r="BV6" i="8"/>
  <c r="AV6" i="8"/>
  <c r="AH6" i="8"/>
  <c r="H6" i="8"/>
  <c r="AH6" i="4"/>
  <c r="H6" i="4"/>
  <c r="BV6" i="2"/>
  <c r="AV6" i="2"/>
  <c r="AH6" i="2"/>
  <c r="H6" i="2"/>
  <c r="ABZ10" i="9"/>
  <c r="AAZ10" i="9"/>
  <c r="AH6" i="16"/>
  <c r="H6" i="16"/>
  <c r="AAL10" i="9"/>
  <c r="ZL10" i="9"/>
  <c r="YX10" i="9"/>
  <c r="XX10" i="9"/>
  <c r="XJ10" i="9"/>
  <c r="WJ10" i="9"/>
  <c r="VV10" i="9"/>
  <c r="UV10" i="9"/>
  <c r="UH10" i="9"/>
  <c r="TH10" i="9"/>
  <c r="ST10" i="9"/>
  <c r="RT10" i="9"/>
  <c r="RF10" i="9"/>
  <c r="QF10" i="9"/>
  <c r="PR10" i="9"/>
  <c r="OR10" i="9"/>
  <c r="OD10" i="9"/>
  <c r="ND10" i="9"/>
  <c r="MP10" i="9"/>
  <c r="LP10" i="9"/>
  <c r="LB10" i="9"/>
  <c r="JN10" i="9"/>
  <c r="IN10" i="9"/>
  <c r="HZ10" i="9"/>
  <c r="GZ10" i="9"/>
  <c r="GL10" i="9"/>
  <c r="FL10" i="9"/>
  <c r="EX10" i="9"/>
  <c r="DX10" i="9"/>
  <c r="DJ10" i="9"/>
  <c r="CJ10" i="9"/>
  <c r="BV10" i="9"/>
  <c r="AV10" i="9"/>
  <c r="AH10" i="9"/>
  <c r="H10" i="9"/>
  <c r="TT27" i="5"/>
  <c r="SF23" i="5"/>
  <c r="QR23" i="5"/>
  <c r="PD23" i="5"/>
  <c r="NP23" i="5"/>
  <c r="MB23" i="5"/>
  <c r="KN23" i="5"/>
  <c r="CV22" i="5"/>
  <c r="T22" i="5"/>
  <c r="EJ15" i="4"/>
  <c r="CV15" i="4"/>
  <c r="BH15" i="4"/>
  <c r="T15" i="4"/>
  <c r="NP19" i="2" l="1"/>
  <c r="MB15" i="2"/>
  <c r="FX15" i="2"/>
  <c r="IZ15" i="2"/>
  <c r="MB10" i="8"/>
  <c r="LO10" i="8"/>
  <c r="VU23" i="5"/>
  <c r="XU23" i="5"/>
  <c r="WU23" i="5"/>
  <c r="WH23" i="5"/>
  <c r="OQ6" i="6"/>
  <c r="GX6" i="4"/>
  <c r="OP6" i="6"/>
  <c r="MA23" i="5"/>
  <c r="LN23" i="5"/>
  <c r="FW22" i="5"/>
  <c r="FJ22" i="5"/>
  <c r="MA10" i="8"/>
  <c r="LN10" i="8"/>
  <c r="EI10" i="9" l="1"/>
  <c r="DV10" i="9"/>
  <c r="MA43" i="8"/>
  <c r="LN43" i="8"/>
  <c r="EH6" i="8"/>
  <c r="DU6" i="8"/>
  <c r="ABJ10" i="9"/>
  <c r="AAW10" i="9"/>
  <c r="QP10" i="9"/>
  <c r="QC10" i="9"/>
  <c r="IX10" i="9"/>
  <c r="IK10" i="9"/>
  <c r="HJ10" i="9"/>
  <c r="GW10" i="9"/>
  <c r="EH43" i="8"/>
  <c r="DU43" i="8"/>
  <c r="PN6" i="6"/>
  <c r="OP30" i="2"/>
  <c r="OO30" i="2"/>
  <c r="ON30" i="2"/>
  <c r="GX31" i="4"/>
  <c r="GW31" i="4"/>
  <c r="GV31" i="4"/>
  <c r="AT30" i="12"/>
  <c r="AS30" i="12"/>
  <c r="AR30" i="12"/>
  <c r="GH6" i="6"/>
  <c r="FH6" i="6"/>
  <c r="ZU10" i="9"/>
  <c r="ZH10" i="9"/>
  <c r="EG10" i="9"/>
  <c r="DT10" i="9"/>
  <c r="AB14" i="2"/>
  <c r="MJ15" i="2"/>
  <c r="GF15" i="2"/>
  <c r="KV15" i="2"/>
  <c r="JH15" i="2"/>
  <c r="NX19" i="2"/>
  <c r="AB14" i="4"/>
  <c r="ER15" i="4"/>
  <c r="DD15" i="4"/>
  <c r="BP15" i="4"/>
  <c r="AB15" i="4"/>
  <c r="GF19" i="4"/>
  <c r="AGJ10" i="9"/>
  <c r="AB22" i="5"/>
  <c r="JH22" i="5"/>
  <c r="SN23" i="5"/>
  <c r="GF22" i="5"/>
  <c r="MJ23" i="5"/>
  <c r="ER22" i="5"/>
  <c r="PL23" i="5"/>
  <c r="DD22" i="5"/>
  <c r="QZ23" i="5"/>
  <c r="BP22" i="5"/>
  <c r="NX23" i="5"/>
  <c r="HT22" i="5"/>
  <c r="KV23" i="5"/>
  <c r="UB27" i="5"/>
  <c r="AEV13" i="9"/>
  <c r="AB10" i="6"/>
  <c r="HT10" i="6"/>
  <c r="BP10" i="6"/>
  <c r="NX10" i="6"/>
  <c r="MJ6" i="6"/>
  <c r="KV6" i="6"/>
  <c r="JH6" i="6"/>
  <c r="HT6" i="6"/>
  <c r="GF6" i="6"/>
  <c r="ER6" i="6"/>
  <c r="DD6" i="6"/>
  <c r="BP6" i="6"/>
  <c r="AB6" i="6"/>
  <c r="MJ10" i="8"/>
  <c r="KV6" i="8"/>
  <c r="JH6" i="8"/>
  <c r="HT6" i="8"/>
  <c r="GF6" i="8"/>
  <c r="ER6" i="8"/>
  <c r="DD6" i="8"/>
  <c r="BP6" i="8"/>
  <c r="AB6" i="8"/>
  <c r="GF11" i="4"/>
  <c r="GF7" i="4"/>
  <c r="AB6" i="4"/>
  <c r="NX11" i="2"/>
  <c r="HT7" i="2"/>
  <c r="GF7" i="2"/>
  <c r="ER7" i="2"/>
  <c r="BP6" i="2"/>
  <c r="AB6" i="2"/>
  <c r="BP6" i="16"/>
  <c r="AB6" i="16"/>
  <c r="ADH12" i="9"/>
  <c r="ABT10" i="9"/>
  <c r="AAF10" i="9"/>
  <c r="YR10" i="9"/>
  <c r="XD10" i="9"/>
  <c r="VP10" i="9"/>
  <c r="UB10" i="9"/>
  <c r="SN10" i="9"/>
  <c r="QZ11" i="9"/>
  <c r="QZ10" i="9"/>
  <c r="PL10" i="9"/>
  <c r="NX10" i="9"/>
  <c r="MJ10" i="9"/>
  <c r="KV10" i="9"/>
  <c r="JH10" i="9"/>
  <c r="HT10" i="9"/>
  <c r="GF10" i="9"/>
  <c r="ER10" i="9"/>
  <c r="DD10" i="9"/>
  <c r="BP10" i="9"/>
  <c r="AB10" i="9"/>
  <c r="AEI13" i="9"/>
  <c r="ACU12" i="9"/>
  <c r="FS11" i="4"/>
  <c r="FS7" i="4"/>
  <c r="NK11" i="2"/>
  <c r="HG7" i="2"/>
  <c r="FS7" i="2"/>
  <c r="EE7" i="2"/>
  <c r="QM11" i="9"/>
  <c r="O10" i="6"/>
  <c r="HG10" i="6"/>
  <c r="BC10" i="6"/>
  <c r="NK10" i="6"/>
  <c r="LW6" i="6"/>
  <c r="KI6" i="6"/>
  <c r="IU6" i="6"/>
  <c r="HG6" i="6"/>
  <c r="FS6" i="6"/>
  <c r="EE6" i="6"/>
  <c r="CQ6" i="6"/>
  <c r="BC6" i="6"/>
  <c r="O6" i="6"/>
  <c r="LW10" i="8"/>
  <c r="KI6" i="8"/>
  <c r="IU6" i="8"/>
  <c r="HG6" i="8"/>
  <c r="FS6" i="8"/>
  <c r="EE6" i="8"/>
  <c r="CQ6" i="8"/>
  <c r="BC6" i="8"/>
  <c r="O6" i="8"/>
  <c r="O6" i="4"/>
  <c r="BC6" i="2"/>
  <c r="O6" i="2"/>
  <c r="BC6" i="16"/>
  <c r="O6" i="16"/>
  <c r="ABG10" i="9"/>
  <c r="ZS10" i="9"/>
  <c r="YE10" i="9"/>
  <c r="WQ10" i="9"/>
  <c r="VC10" i="9"/>
  <c r="TO10" i="9"/>
  <c r="SA10" i="9"/>
  <c r="QM10" i="9"/>
  <c r="OY10" i="9"/>
  <c r="NK10" i="9"/>
  <c r="LW10" i="9"/>
  <c r="KI10" i="9"/>
  <c r="IU10" i="9"/>
  <c r="HG10" i="9"/>
  <c r="EE10" i="9"/>
  <c r="CQ10" i="9"/>
  <c r="BC10" i="9"/>
  <c r="O10" i="9"/>
  <c r="FS10" i="9"/>
  <c r="FS19" i="4" l="1"/>
  <c r="EE15" i="4"/>
  <c r="CQ15" i="4"/>
  <c r="BC15" i="4"/>
  <c r="O15" i="4"/>
  <c r="NK19" i="2"/>
  <c r="LW15" i="2"/>
  <c r="FS15" i="2"/>
  <c r="KI15" i="2" l="1"/>
  <c r="IU15" i="2"/>
  <c r="O14" i="4"/>
  <c r="AFW10" i="9"/>
  <c r="O14" i="2"/>
  <c r="TO27" i="5"/>
  <c r="SA23" i="5"/>
  <c r="QM23" i="5"/>
  <c r="OY23" i="5"/>
  <c r="NK23" i="5"/>
  <c r="LW23" i="5"/>
  <c r="KI23" i="5"/>
  <c r="IU22" i="5"/>
  <c r="HG22" i="5" l="1"/>
  <c r="FS22" i="5"/>
  <c r="EE22" i="5"/>
  <c r="CQ22" i="5"/>
  <c r="BC22" i="5"/>
  <c r="O22" i="5"/>
  <c r="AEF13" i="9"/>
  <c r="ACR12" i="9"/>
  <c r="GG7" i="4"/>
  <c r="FR7" i="4"/>
  <c r="FQ7" i="4"/>
  <c r="FT7" i="4" s="1"/>
  <c r="FP7" i="4"/>
  <c r="FO7" i="4"/>
  <c r="FP11" i="4"/>
  <c r="NH11" i="2"/>
  <c r="HD7" i="2"/>
  <c r="FP7" i="2"/>
  <c r="EB7" i="2"/>
  <c r="QJ11" i="9"/>
  <c r="L10" i="6"/>
  <c r="HD10" i="6"/>
  <c r="AZ10" i="6"/>
  <c r="NH10" i="6"/>
  <c r="LT6" i="6"/>
  <c r="KF6" i="6"/>
  <c r="IR6" i="6"/>
  <c r="HD6" i="6"/>
  <c r="FP6" i="6"/>
  <c r="EB6" i="6"/>
  <c r="CN6" i="6"/>
  <c r="AZ6" i="6"/>
  <c r="L6" i="6"/>
  <c r="LT10" i="8"/>
  <c r="KF6" i="8"/>
  <c r="IR6" i="8"/>
  <c r="HD6" i="8"/>
  <c r="FP6" i="8"/>
  <c r="EB6" i="8"/>
  <c r="CN6" i="8"/>
  <c r="AZ6" i="8"/>
  <c r="L6" i="8"/>
  <c r="AL6" i="4"/>
  <c r="Y6" i="4"/>
  <c r="L6" i="4"/>
  <c r="AZ6" i="2"/>
  <c r="L6" i="2"/>
  <c r="AZ6" i="16"/>
  <c r="L6" i="16"/>
  <c r="ABD10" i="9"/>
  <c r="ZP10" i="9"/>
  <c r="YB10" i="9"/>
  <c r="WN10" i="9"/>
  <c r="UZ10" i="9"/>
  <c r="TL10" i="9"/>
  <c r="RX10" i="9"/>
  <c r="QJ10" i="9"/>
  <c r="OV10" i="9"/>
  <c r="NH10" i="9"/>
  <c r="LT10" i="9"/>
  <c r="KF10" i="9"/>
  <c r="IR10" i="9"/>
  <c r="HD10" i="9"/>
  <c r="FP10" i="9"/>
  <c r="EB10" i="9"/>
  <c r="CN10" i="9"/>
  <c r="AZ10" i="9"/>
  <c r="L10" i="9"/>
  <c r="FP23" i="4"/>
  <c r="FP27" i="4"/>
  <c r="TL27" i="5"/>
  <c r="RX23" i="5"/>
  <c r="QJ23" i="5"/>
  <c r="OV23" i="5"/>
  <c r="NH23" i="5"/>
  <c r="LT23" i="5"/>
  <c r="KF23" i="5"/>
  <c r="IR22" i="5"/>
  <c r="HD22" i="5"/>
  <c r="FP22" i="5"/>
  <c r="EB22" i="5"/>
  <c r="CN22" i="5"/>
  <c r="AZ22" i="5"/>
  <c r="L22" i="5"/>
  <c r="FP19" i="4"/>
  <c r="EB15" i="4"/>
  <c r="CN15" i="4"/>
  <c r="AZ15" i="4"/>
  <c r="L15" i="4"/>
  <c r="NH19" i="2"/>
  <c r="LT15" i="2"/>
  <c r="FP15" i="2"/>
  <c r="KF15" i="2"/>
  <c r="IR15" i="2"/>
  <c r="L14" i="4"/>
  <c r="L14" i="2"/>
  <c r="AFT10" i="9"/>
  <c r="FO27" i="4"/>
  <c r="FR23" i="4"/>
  <c r="FQ23" i="4"/>
  <c r="FO23" i="4"/>
  <c r="TK27" i="5"/>
  <c r="RW23" i="5"/>
  <c r="QI23" i="5"/>
  <c r="OU23" i="5"/>
  <c r="NG23" i="5" l="1"/>
  <c r="LS23" i="5"/>
  <c r="KE23" i="5"/>
  <c r="IQ22" i="5"/>
  <c r="HC22" i="5"/>
  <c r="FO22" i="5"/>
  <c r="EA22" i="5"/>
  <c r="CM22" i="5"/>
  <c r="AY22" i="5"/>
  <c r="K22" i="5"/>
  <c r="K14" i="4"/>
  <c r="K14" i="2"/>
  <c r="AFS10" i="9"/>
  <c r="NJ19" i="2"/>
  <c r="NI19" i="2"/>
  <c r="NG19" i="2"/>
  <c r="LS15" i="2"/>
  <c r="FO15" i="2"/>
  <c r="KE15" i="2"/>
  <c r="IQ15" i="2"/>
  <c r="FO19" i="4"/>
  <c r="EA15" i="4"/>
  <c r="CM15" i="4"/>
  <c r="AY15" i="4"/>
  <c r="K15" i="4"/>
  <c r="AEE13" i="9"/>
  <c r="ACQ12" i="9"/>
  <c r="FO11" i="4"/>
  <c r="NG11" i="2"/>
  <c r="HC7" i="2"/>
  <c r="FO7" i="2"/>
  <c r="EA7" i="2"/>
  <c r="QI11" i="9"/>
  <c r="K10" i="6"/>
  <c r="HC10" i="6"/>
  <c r="AY10" i="6"/>
  <c r="NG10" i="6"/>
  <c r="LS6" i="6"/>
  <c r="KE6" i="6"/>
  <c r="IQ6" i="6"/>
  <c r="HC6" i="6"/>
  <c r="FO6" i="6"/>
  <c r="EA6" i="6"/>
  <c r="CM6" i="6"/>
  <c r="AY6" i="6"/>
  <c r="K6" i="6"/>
  <c r="LS10" i="8"/>
  <c r="KE6" i="8"/>
  <c r="IQ6" i="8"/>
  <c r="HC6" i="8"/>
  <c r="FO6" i="8"/>
  <c r="CM6" i="8"/>
  <c r="AY6" i="8"/>
  <c r="K6" i="8"/>
  <c r="K6" i="4"/>
  <c r="AY6" i="2"/>
  <c r="K6" i="2"/>
  <c r="AY6" i="16"/>
  <c r="K6" i="16"/>
  <c r="ABC10" i="9"/>
  <c r="ZO10" i="9"/>
  <c r="YA10" i="9"/>
  <c r="WM10" i="9"/>
  <c r="UY10" i="9"/>
  <c r="TK10" i="9"/>
  <c r="RW10" i="9"/>
  <c r="QI10" i="9"/>
  <c r="OU10" i="9"/>
  <c r="NG10" i="9"/>
  <c r="LS10" i="9" l="1"/>
  <c r="KE10" i="9"/>
  <c r="IQ10" i="9"/>
  <c r="HC10" i="9" l="1"/>
  <c r="FO10" i="9"/>
  <c r="EA10" i="9"/>
  <c r="CM10" i="9"/>
  <c r="AY10" i="9"/>
  <c r="K10" i="9"/>
  <c r="AEH13" i="9"/>
  <c r="ACT12" i="9"/>
  <c r="FR11" i="4"/>
  <c r="NJ11" i="2"/>
  <c r="HF7" i="2"/>
  <c r="FR7" i="2"/>
  <c r="ED7" i="2"/>
  <c r="QL11" i="9"/>
  <c r="N10" i="6"/>
  <c r="HF10" i="6"/>
  <c r="BB10" i="6"/>
  <c r="NY10" i="6"/>
  <c r="NJ10" i="6"/>
  <c r="MI6" i="6"/>
  <c r="LV6" i="6"/>
  <c r="KH6" i="6"/>
  <c r="IT6" i="6"/>
  <c r="HF6" i="6"/>
  <c r="FR6" i="6"/>
  <c r="ED6" i="6"/>
  <c r="CP6" i="6"/>
  <c r="BB6" i="6"/>
  <c r="N6" i="6"/>
  <c r="LV10" i="8"/>
  <c r="KH6" i="8"/>
  <c r="IT6" i="8"/>
  <c r="HF6" i="8"/>
  <c r="FR6" i="8"/>
  <c r="ED6" i="8"/>
  <c r="CP6" i="8"/>
  <c r="BB6" i="8"/>
  <c r="N6" i="8"/>
  <c r="N6" i="4"/>
  <c r="BB6" i="2"/>
  <c r="N6" i="2"/>
  <c r="BB6" i="16"/>
  <c r="N6" i="16"/>
  <c r="ABF10" i="9"/>
  <c r="ZR10" i="9"/>
  <c r="YD10" i="9"/>
  <c r="WP10" i="9"/>
  <c r="VB10" i="9"/>
  <c r="TN10" i="9"/>
  <c r="RZ10" i="9"/>
  <c r="QL10" i="9"/>
  <c r="OX10" i="9"/>
  <c r="NJ10" i="9"/>
  <c r="LV10" i="9"/>
  <c r="KH10" i="9"/>
  <c r="IT10" i="9"/>
  <c r="HF10" i="9"/>
  <c r="FR10" i="9"/>
  <c r="ED10" i="9"/>
  <c r="CP10" i="9"/>
  <c r="BB10" i="9"/>
  <c r="N10" i="9"/>
  <c r="TN27" i="5"/>
  <c r="RZ23" i="5"/>
  <c r="QL23" i="5"/>
  <c r="OX23" i="5"/>
  <c r="NJ23" i="5"/>
  <c r="LV23" i="5"/>
  <c r="KH23" i="5"/>
  <c r="FR27" i="4"/>
  <c r="FQ27" i="4"/>
  <c r="IT22" i="5"/>
  <c r="HF22" i="5"/>
  <c r="FR22" i="5"/>
  <c r="ED22" i="5"/>
  <c r="CP22" i="5"/>
  <c r="BA22" i="5"/>
  <c r="BB22" i="5"/>
  <c r="M22" i="5"/>
  <c r="N22" i="5"/>
  <c r="FR19" i="4"/>
  <c r="ED15" i="4"/>
  <c r="CP15" i="4"/>
  <c r="BB15" i="4"/>
  <c r="N15" i="4"/>
  <c r="LV15" i="2"/>
  <c r="FR15" i="2"/>
  <c r="KH15" i="2"/>
  <c r="IT15" i="2"/>
  <c r="N14" i="4"/>
  <c r="AFV10" i="9"/>
  <c r="N14" i="2"/>
  <c r="AEG13" i="9"/>
  <c r="ACS12" i="9"/>
  <c r="FQ11" i="4"/>
  <c r="NI11" i="2"/>
  <c r="HE7" i="2"/>
  <c r="FQ7" i="2"/>
  <c r="EC7" i="2"/>
  <c r="QK11" i="9"/>
  <c r="QK10" i="9"/>
  <c r="M10" i="6"/>
  <c r="HE10" i="6"/>
  <c r="BA10" i="6"/>
  <c r="NI10" i="6"/>
  <c r="LU6" i="6"/>
  <c r="KG6" i="6"/>
  <c r="IS6" i="6"/>
  <c r="HE6" i="6"/>
  <c r="FQ6" i="6"/>
  <c r="EC6" i="6"/>
  <c r="CO6" i="6"/>
  <c r="BA6" i="6"/>
  <c r="M6" i="6"/>
  <c r="LU10" i="8"/>
  <c r="KG6" i="8"/>
  <c r="IS6" i="8"/>
  <c r="HE6" i="8"/>
  <c r="FQ6" i="8"/>
  <c r="EC6" i="8"/>
  <c r="CO6" i="8"/>
  <c r="BA6" i="8"/>
  <c r="M6" i="8"/>
  <c r="M6" i="4"/>
  <c r="BA6" i="2"/>
  <c r="M6" i="2"/>
  <c r="BA6" i="16"/>
  <c r="LM5" i="16"/>
  <c r="LN5" i="16"/>
  <c r="LO5" i="16"/>
  <c r="LP5" i="16"/>
  <c r="LQ5" i="16"/>
  <c r="LR5" i="16"/>
  <c r="LS5" i="16"/>
  <c r="LT5" i="16"/>
  <c r="LU5" i="16"/>
  <c r="LV5" i="16"/>
  <c r="LW5" i="16"/>
  <c r="LL5" i="16"/>
  <c r="BS5" i="16"/>
  <c r="BT5" i="16"/>
  <c r="BU5" i="16"/>
  <c r="BV5" i="16"/>
  <c r="BW5" i="16"/>
  <c r="BX5" i="16"/>
  <c r="BY5" i="16"/>
  <c r="BZ5" i="16"/>
  <c r="CA5" i="16"/>
  <c r="CB5" i="16"/>
  <c r="CC5" i="16"/>
  <c r="BR5" i="16"/>
  <c r="BF5" i="16"/>
  <c r="BG5" i="16"/>
  <c r="BH5" i="16"/>
  <c r="BI5" i="16"/>
  <c r="BJ5" i="16"/>
  <c r="BK5" i="16"/>
  <c r="BL5" i="16"/>
  <c r="BM5" i="16"/>
  <c r="BN5" i="16"/>
  <c r="BO5" i="16"/>
  <c r="BP5" i="16"/>
  <c r="BE5" i="16"/>
  <c r="AS5" i="16"/>
  <c r="AT5" i="16"/>
  <c r="AU5" i="16"/>
  <c r="AV5" i="16"/>
  <c r="AW5" i="16"/>
  <c r="AX5" i="16"/>
  <c r="AY5" i="16"/>
  <c r="AZ5" i="16"/>
  <c r="BA5" i="16"/>
  <c r="BB5" i="16"/>
  <c r="BC5" i="16"/>
  <c r="AR5" i="16"/>
  <c r="Z6" i="16"/>
  <c r="M6" i="16"/>
  <c r="ABE10" i="9"/>
  <c r="ZQ10" i="9"/>
  <c r="YC10" i="9"/>
  <c r="WO10" i="9"/>
  <c r="VA10" i="9"/>
  <c r="TM10" i="9"/>
  <c r="RY10" i="9"/>
  <c r="OW10" i="9"/>
  <c r="NI10" i="9"/>
  <c r="LU10" i="9"/>
  <c r="KG10" i="9"/>
  <c r="IS10" i="9"/>
  <c r="HE10" i="9"/>
  <c r="FQ10" i="9"/>
  <c r="EC10" i="9"/>
  <c r="CO10" i="9"/>
  <c r="BA10" i="9"/>
  <c r="M10" i="9"/>
  <c r="AFU10" i="9"/>
  <c r="M14" i="2"/>
  <c r="M14" i="4"/>
  <c r="LU15" i="2"/>
  <c r="FQ15" i="2"/>
  <c r="KG15" i="2"/>
  <c r="IS15" i="2"/>
  <c r="FQ19" i="4"/>
  <c r="EC15" i="4"/>
  <c r="CO15" i="4"/>
  <c r="BA15" i="4"/>
  <c r="M15" i="4"/>
  <c r="TM27" i="5"/>
  <c r="RY23" i="5"/>
  <c r="QK23" i="5"/>
  <c r="OW23" i="5"/>
  <c r="NI23" i="5"/>
  <c r="LU23" i="5"/>
  <c r="KG23" i="5"/>
  <c r="IS22" i="5"/>
  <c r="HE22" i="5"/>
  <c r="FQ22" i="5"/>
  <c r="EC22" i="5"/>
  <c r="CO22" i="5"/>
  <c r="HF15" i="4" l="1"/>
  <c r="SN39" i="6" l="1"/>
  <c r="SN38" i="6"/>
  <c r="SN37" i="6"/>
  <c r="SN36" i="6"/>
  <c r="SN35" i="6"/>
  <c r="SN34" i="6"/>
  <c r="SN33" i="6"/>
  <c r="SN32" i="6"/>
  <c r="SN31" i="6"/>
  <c r="SN29" i="6"/>
  <c r="SN28" i="6"/>
  <c r="SN27" i="6"/>
  <c r="SN26" i="6"/>
  <c r="SN25" i="6"/>
  <c r="SN24" i="6"/>
  <c r="SN23" i="6"/>
  <c r="SN22" i="6"/>
  <c r="SN21" i="6"/>
  <c r="SN20" i="6"/>
  <c r="SN19" i="6"/>
  <c r="SN18" i="6"/>
  <c r="SN17" i="6"/>
  <c r="SN16" i="6"/>
  <c r="SN15" i="6"/>
  <c r="SN14" i="6"/>
  <c r="SN13" i="6"/>
  <c r="SN12" i="6"/>
  <c r="SN11" i="6"/>
  <c r="SN10" i="6"/>
  <c r="SN9" i="6"/>
  <c r="SN8" i="6"/>
  <c r="SN7" i="6"/>
  <c r="OX6" i="6"/>
  <c r="RY40" i="6"/>
  <c r="RX40" i="6"/>
  <c r="RW40" i="6"/>
  <c r="RV40" i="6"/>
  <c r="RU40" i="6"/>
  <c r="RT40" i="6"/>
  <c r="RS40" i="6"/>
  <c r="RR40" i="6"/>
  <c r="RQ40" i="6"/>
  <c r="RP40" i="6"/>
  <c r="RO40" i="6"/>
  <c r="RN40" i="6"/>
  <c r="RZ39" i="6"/>
  <c r="RZ38" i="6"/>
  <c r="RZ37" i="6"/>
  <c r="RZ36" i="6"/>
  <c r="RZ35" i="6"/>
  <c r="RZ34" i="6"/>
  <c r="RZ33" i="6"/>
  <c r="RZ32" i="6"/>
  <c r="RZ31" i="6"/>
  <c r="RZ30" i="6"/>
  <c r="RZ29" i="6"/>
  <c r="RZ28" i="6"/>
  <c r="RZ27" i="6"/>
  <c r="RZ26" i="6"/>
  <c r="RZ25" i="6"/>
  <c r="RZ24" i="6"/>
  <c r="RZ23" i="6"/>
  <c r="RZ22" i="6"/>
  <c r="RZ21" i="6"/>
  <c r="RZ20" i="6"/>
  <c r="RZ19" i="6"/>
  <c r="RZ18" i="6"/>
  <c r="RZ17" i="6"/>
  <c r="RZ16" i="6"/>
  <c r="RZ15" i="6"/>
  <c r="RZ14" i="6"/>
  <c r="RZ13" i="6"/>
  <c r="RZ12" i="6"/>
  <c r="RZ11" i="6"/>
  <c r="RZ10" i="6"/>
  <c r="RZ9" i="6"/>
  <c r="RZ8" i="6"/>
  <c r="RZ7" i="6"/>
  <c r="RZ6" i="6"/>
  <c r="RN5" i="6"/>
  <c r="OJ43" i="8"/>
  <c r="OJ6" i="8"/>
  <c r="RZ40" i="6" l="1"/>
  <c r="XO23" i="5"/>
  <c r="WB23" i="5"/>
  <c r="YN22" i="5"/>
  <c r="YQ22" i="5" s="1"/>
  <c r="XN23" i="5"/>
  <c r="WA23" i="5"/>
  <c r="GQ35" i="4"/>
  <c r="RL40" i="6"/>
  <c r="RK40" i="6"/>
  <c r="RJ40" i="6"/>
  <c r="RI40" i="6"/>
  <c r="RG40" i="6"/>
  <c r="RF40" i="6"/>
  <c r="RE40" i="6"/>
  <c r="RD40" i="6"/>
  <c r="RC40" i="6"/>
  <c r="RB40" i="6"/>
  <c r="RA40" i="6"/>
  <c r="RM39" i="6"/>
  <c r="RM38" i="6"/>
  <c r="RM37" i="6"/>
  <c r="RM36" i="6"/>
  <c r="RM35" i="6"/>
  <c r="RM34" i="6"/>
  <c r="RM33" i="6"/>
  <c r="RM32" i="6"/>
  <c r="RM31" i="6"/>
  <c r="RM30" i="6"/>
  <c r="RM29" i="6"/>
  <c r="RM28" i="6"/>
  <c r="RM27" i="6"/>
  <c r="RM26" i="6"/>
  <c r="RM25" i="6"/>
  <c r="RM24" i="6"/>
  <c r="RM23" i="6"/>
  <c r="RM22" i="6"/>
  <c r="RM21" i="6"/>
  <c r="RM20" i="6"/>
  <c r="RM19" i="6"/>
  <c r="RM18" i="6"/>
  <c r="RM17" i="6"/>
  <c r="RM16" i="6"/>
  <c r="RM15" i="6"/>
  <c r="RM14" i="6"/>
  <c r="RM13" i="6"/>
  <c r="RM12" i="6"/>
  <c r="RM11" i="6"/>
  <c r="RM10" i="6"/>
  <c r="RM9" i="6"/>
  <c r="RM8" i="6"/>
  <c r="RM7" i="6"/>
  <c r="RH6" i="6"/>
  <c r="RH40" i="6" s="1"/>
  <c r="RE6" i="6"/>
  <c r="RM6" i="6" s="1"/>
  <c r="RA5" i="6"/>
  <c r="YZ23" i="5"/>
  <c r="XM23" i="5"/>
  <c r="VZ23" i="5"/>
  <c r="WZ23" i="5"/>
  <c r="WM23" i="5"/>
  <c r="VM22" i="5"/>
  <c r="ZE39" i="5"/>
  <c r="ZE38" i="5"/>
  <c r="ZE37" i="5"/>
  <c r="ZE36" i="5"/>
  <c r="ZE35" i="5"/>
  <c r="ZE34" i="5"/>
  <c r="ZE33" i="5"/>
  <c r="ZE32" i="5"/>
  <c r="ZE31" i="5"/>
  <c r="ZE30" i="5"/>
  <c r="ZE29" i="5"/>
  <c r="ZE28" i="5"/>
  <c r="ZE27" i="5"/>
  <c r="ZE26" i="5"/>
  <c r="ZE25" i="5"/>
  <c r="ZE24" i="5"/>
  <c r="ZE21" i="5"/>
  <c r="ZE20" i="5"/>
  <c r="ZE19" i="5"/>
  <c r="ZE18" i="5"/>
  <c r="ZE17" i="5"/>
  <c r="ZE16" i="5"/>
  <c r="ZE15" i="5"/>
  <c r="ZE14" i="5"/>
  <c r="ZE13" i="5"/>
  <c r="ZE12" i="5"/>
  <c r="ZE11" i="5"/>
  <c r="ZE10" i="5"/>
  <c r="ZE9" i="5"/>
  <c r="ZE8" i="5"/>
  <c r="ZE7" i="5"/>
  <c r="ZE6" i="5"/>
  <c r="YP40" i="5"/>
  <c r="YO40" i="5"/>
  <c r="YN40" i="5"/>
  <c r="YM40" i="5"/>
  <c r="YL40" i="5"/>
  <c r="YK40" i="5"/>
  <c r="YJ40" i="5"/>
  <c r="YI40" i="5"/>
  <c r="YH40" i="5"/>
  <c r="YG40" i="5"/>
  <c r="YF40" i="5"/>
  <c r="YE40" i="5"/>
  <c r="YQ39" i="5"/>
  <c r="YQ38" i="5"/>
  <c r="YQ37" i="5"/>
  <c r="YQ36" i="5"/>
  <c r="YQ35" i="5"/>
  <c r="YQ34" i="5"/>
  <c r="YQ33" i="5"/>
  <c r="YQ32" i="5"/>
  <c r="YQ31" i="5"/>
  <c r="YQ30" i="5"/>
  <c r="YQ29" i="5"/>
  <c r="YQ28" i="5"/>
  <c r="YQ27" i="5"/>
  <c r="YQ26" i="5"/>
  <c r="YQ25" i="5"/>
  <c r="YQ24" i="5"/>
  <c r="YQ23" i="5"/>
  <c r="YQ21" i="5"/>
  <c r="YQ20" i="5"/>
  <c r="YQ19" i="5"/>
  <c r="YQ18" i="5"/>
  <c r="YQ17" i="5"/>
  <c r="YQ16" i="5"/>
  <c r="YQ15" i="5"/>
  <c r="YQ14" i="5"/>
  <c r="YQ13" i="5"/>
  <c r="YQ12" i="5"/>
  <c r="YQ11" i="5"/>
  <c r="YQ10" i="5"/>
  <c r="YQ9" i="5"/>
  <c r="YQ8" i="5"/>
  <c r="YQ7" i="5"/>
  <c r="YQ6" i="5"/>
  <c r="YE5" i="5"/>
  <c r="XM43" i="5"/>
  <c r="YQ40" i="5" l="1"/>
  <c r="RM40" i="6"/>
  <c r="YC40" i="5"/>
  <c r="YB40" i="5"/>
  <c r="YA40" i="5"/>
  <c r="XZ40" i="5"/>
  <c r="XY40" i="5"/>
  <c r="XX40" i="5"/>
  <c r="XW40" i="5"/>
  <c r="XV40" i="5"/>
  <c r="XU40" i="5"/>
  <c r="XT40" i="5"/>
  <c r="XS40" i="5"/>
  <c r="XR40" i="5"/>
  <c r="YD39" i="5"/>
  <c r="YD38" i="5"/>
  <c r="YD37" i="5"/>
  <c r="YD36" i="5"/>
  <c r="YD35" i="5"/>
  <c r="YD34" i="5"/>
  <c r="YD33" i="5"/>
  <c r="YD32" i="5"/>
  <c r="YD31" i="5"/>
  <c r="YD30" i="5"/>
  <c r="YD29" i="5"/>
  <c r="YD28" i="5"/>
  <c r="YD27" i="5"/>
  <c r="YD26" i="5"/>
  <c r="YD25" i="5"/>
  <c r="YD24" i="5"/>
  <c r="YD23" i="5"/>
  <c r="YD22" i="5"/>
  <c r="YD21" i="5"/>
  <c r="YD20" i="5"/>
  <c r="YD19" i="5"/>
  <c r="YD18" i="5"/>
  <c r="YD17" i="5"/>
  <c r="YD16" i="5"/>
  <c r="YD15" i="5"/>
  <c r="YD14" i="5"/>
  <c r="YD13" i="5"/>
  <c r="YD12" i="5"/>
  <c r="YD11" i="5"/>
  <c r="YD10" i="5"/>
  <c r="YD9" i="5"/>
  <c r="YD8" i="5"/>
  <c r="YD7" i="5"/>
  <c r="YD6" i="5"/>
  <c r="XR5" i="5"/>
  <c r="QH6" i="6"/>
  <c r="PU6" i="6"/>
  <c r="VY23" i="5"/>
  <c r="WY23" i="5"/>
  <c r="WL23" i="5"/>
  <c r="VL22" i="5"/>
  <c r="FZ46" i="4"/>
  <c r="OD35" i="2"/>
  <c r="OD34" i="2"/>
  <c r="OD31" i="2"/>
  <c r="OD30" i="2"/>
  <c r="ND35" i="2"/>
  <c r="ND34" i="2"/>
  <c r="ND31" i="2"/>
  <c r="ND30" i="2"/>
  <c r="OD30" i="6"/>
  <c r="ND30" i="6"/>
  <c r="ND34" i="6"/>
  <c r="GL31" i="4"/>
  <c r="FL35" i="4"/>
  <c r="FL31" i="4"/>
  <c r="AH34" i="14"/>
  <c r="H34" i="14"/>
  <c r="AH34" i="13"/>
  <c r="H34" i="13"/>
  <c r="AH34" i="12"/>
  <c r="AH30" i="12"/>
  <c r="H34" i="12"/>
  <c r="AH35" i="11"/>
  <c r="H35" i="11"/>
  <c r="YD40" i="5" l="1"/>
  <c r="OD45" i="2"/>
  <c r="ND45" i="2"/>
  <c r="ND45" i="6"/>
  <c r="FL45" i="4"/>
  <c r="AH45" i="12"/>
  <c r="H45" i="12"/>
  <c r="AH45" i="11"/>
  <c r="H45" i="11"/>
  <c r="AV30" i="12"/>
  <c r="U10" i="9"/>
  <c r="GZ15" i="4" l="1"/>
  <c r="VV23" i="5"/>
  <c r="XP40" i="5"/>
  <c r="XO40" i="5"/>
  <c r="XN40" i="5"/>
  <c r="XM40" i="5"/>
  <c r="XL40" i="5"/>
  <c r="XK40" i="5"/>
  <c r="XJ40" i="5"/>
  <c r="XI40" i="5"/>
  <c r="XH40" i="5"/>
  <c r="XG40" i="5"/>
  <c r="XF40" i="5"/>
  <c r="XE40" i="5"/>
  <c r="XQ39" i="5"/>
  <c r="XQ38" i="5"/>
  <c r="XQ37" i="5"/>
  <c r="XQ36" i="5"/>
  <c r="XQ35" i="5"/>
  <c r="XQ34" i="5"/>
  <c r="XQ33" i="5"/>
  <c r="XQ32" i="5"/>
  <c r="XQ31" i="5"/>
  <c r="XQ30" i="5"/>
  <c r="XQ29" i="5"/>
  <c r="XQ28" i="5"/>
  <c r="XQ27" i="5"/>
  <c r="XQ26" i="5"/>
  <c r="XQ25" i="5"/>
  <c r="XQ24" i="5"/>
  <c r="XQ23" i="5"/>
  <c r="XQ22" i="5"/>
  <c r="XQ21" i="5"/>
  <c r="XQ20" i="5"/>
  <c r="XQ19" i="5"/>
  <c r="XQ18" i="5"/>
  <c r="XQ17" i="5"/>
  <c r="XQ16" i="5"/>
  <c r="XQ15" i="5"/>
  <c r="XQ14" i="5"/>
  <c r="XQ13" i="5"/>
  <c r="XQ12" i="5"/>
  <c r="XQ11" i="5"/>
  <c r="XQ10" i="5"/>
  <c r="XQ9" i="5"/>
  <c r="XQ8" i="5"/>
  <c r="XQ7" i="5"/>
  <c r="XQ6" i="5"/>
  <c r="XE5" i="5"/>
  <c r="WV23" i="5"/>
  <c r="WI23" i="5"/>
  <c r="VI22" i="5"/>
  <c r="QE6" i="6"/>
  <c r="OQ6" i="8"/>
  <c r="QY40" i="6"/>
  <c r="QX40" i="6"/>
  <c r="QW40" i="6"/>
  <c r="QV40" i="6"/>
  <c r="QU40" i="6"/>
  <c r="QT40" i="6"/>
  <c r="QS40" i="6"/>
  <c r="QR40" i="6"/>
  <c r="QQ40" i="6"/>
  <c r="QP40" i="6"/>
  <c r="QO40" i="6"/>
  <c r="QN40" i="6"/>
  <c r="QZ39" i="6"/>
  <c r="QZ38" i="6"/>
  <c r="QZ37" i="6"/>
  <c r="QZ36" i="6"/>
  <c r="QZ35" i="6"/>
  <c r="QZ34" i="6"/>
  <c r="QZ33" i="6"/>
  <c r="QZ32" i="6"/>
  <c r="QZ31" i="6"/>
  <c r="QZ30" i="6"/>
  <c r="QZ29" i="6"/>
  <c r="QZ28" i="6"/>
  <c r="QZ27" i="6"/>
  <c r="QZ26" i="6"/>
  <c r="QZ25" i="6"/>
  <c r="QZ24" i="6"/>
  <c r="QZ23" i="6"/>
  <c r="QZ22" i="6"/>
  <c r="QZ21" i="6"/>
  <c r="QZ20" i="6"/>
  <c r="QZ19" i="6"/>
  <c r="QZ18" i="6"/>
  <c r="QZ17" i="6"/>
  <c r="QZ16" i="6"/>
  <c r="QZ15" i="6"/>
  <c r="QZ14" i="6"/>
  <c r="QZ13" i="6"/>
  <c r="QZ12" i="6"/>
  <c r="QZ11" i="6"/>
  <c r="QZ10" i="6"/>
  <c r="QZ9" i="6"/>
  <c r="QZ8" i="6"/>
  <c r="QZ7" i="6"/>
  <c r="QZ6" i="6"/>
  <c r="QN5" i="6"/>
  <c r="OZ39" i="8"/>
  <c r="OZ38" i="8"/>
  <c r="OZ37" i="8"/>
  <c r="OZ36" i="8"/>
  <c r="OZ35" i="8"/>
  <c r="OZ34" i="8"/>
  <c r="OZ33" i="8"/>
  <c r="OZ32" i="8"/>
  <c r="OZ31" i="8"/>
  <c r="OZ30" i="8"/>
  <c r="OZ29" i="8"/>
  <c r="OZ28" i="8"/>
  <c r="OZ27" i="8"/>
  <c r="OZ26" i="8"/>
  <c r="OZ25" i="8"/>
  <c r="OZ24" i="8"/>
  <c r="OZ23" i="8"/>
  <c r="OZ22" i="8"/>
  <c r="OZ21" i="8"/>
  <c r="OZ20" i="8"/>
  <c r="OZ19" i="8"/>
  <c r="OZ18" i="8"/>
  <c r="OZ17" i="8"/>
  <c r="OZ16" i="8"/>
  <c r="OZ15" i="8"/>
  <c r="OZ14" i="8"/>
  <c r="OZ13" i="8"/>
  <c r="OZ12" i="8"/>
  <c r="OZ11" i="8"/>
  <c r="OZ10" i="8"/>
  <c r="OZ9" i="8"/>
  <c r="OZ8" i="8"/>
  <c r="OZ7" i="8"/>
  <c r="OK40" i="8"/>
  <c r="OJ40" i="8"/>
  <c r="OI40" i="8"/>
  <c r="OH40" i="8"/>
  <c r="OG40" i="8"/>
  <c r="OF40" i="8"/>
  <c r="OE40" i="8"/>
  <c r="OD40" i="8"/>
  <c r="OC40" i="8"/>
  <c r="OB40" i="8"/>
  <c r="OA40" i="8"/>
  <c r="NZ40" i="8"/>
  <c r="OL39" i="8"/>
  <c r="OL38" i="8"/>
  <c r="OL37" i="8"/>
  <c r="OL36" i="8"/>
  <c r="OL35" i="8"/>
  <c r="OL34" i="8"/>
  <c r="OL33" i="8"/>
  <c r="OL32" i="8"/>
  <c r="OL31" i="8"/>
  <c r="OL30" i="8"/>
  <c r="OL29" i="8"/>
  <c r="OL28" i="8"/>
  <c r="OL27" i="8"/>
  <c r="OL26" i="8"/>
  <c r="OL25" i="8"/>
  <c r="OL24" i="8"/>
  <c r="OL23" i="8"/>
  <c r="OL22" i="8"/>
  <c r="OL21" i="8"/>
  <c r="OL20" i="8"/>
  <c r="OL19" i="8"/>
  <c r="OL18" i="8"/>
  <c r="OL17" i="8"/>
  <c r="OL16" i="8"/>
  <c r="OL15" i="8"/>
  <c r="OL14" i="8"/>
  <c r="OL13" i="8"/>
  <c r="OL12" i="8"/>
  <c r="OL11" i="8"/>
  <c r="OL10" i="8"/>
  <c r="OL9" i="8"/>
  <c r="OL8" i="8"/>
  <c r="OL7" i="8"/>
  <c r="OL6" i="8"/>
  <c r="NZ5" i="8"/>
  <c r="GG39" i="4"/>
  <c r="FT39" i="4"/>
  <c r="GG38" i="4"/>
  <c r="FT38" i="4"/>
  <c r="GG37" i="4"/>
  <c r="FT37" i="4"/>
  <c r="GG36" i="4"/>
  <c r="FT36" i="4"/>
  <c r="GG35" i="4"/>
  <c r="FT35" i="4"/>
  <c r="GG34" i="4"/>
  <c r="FT34" i="4"/>
  <c r="GG33" i="4"/>
  <c r="FT33" i="4"/>
  <c r="GG32" i="4"/>
  <c r="FT32" i="4"/>
  <c r="GG31" i="4"/>
  <c r="FT31" i="4"/>
  <c r="GG30" i="4"/>
  <c r="FT30" i="4"/>
  <c r="GG29" i="4"/>
  <c r="FT29" i="4"/>
  <c r="GG28" i="4"/>
  <c r="FT28" i="4"/>
  <c r="GG27" i="4"/>
  <c r="FT27" i="4"/>
  <c r="GG26" i="4"/>
  <c r="FT26" i="4"/>
  <c r="GG25" i="4"/>
  <c r="FT25" i="4"/>
  <c r="GG24" i="4"/>
  <c r="FT24" i="4"/>
  <c r="GG23" i="4"/>
  <c r="FT23" i="4"/>
  <c r="GG22" i="4"/>
  <c r="FT22" i="4"/>
  <c r="GG21" i="4"/>
  <c r="FT21" i="4"/>
  <c r="GG20" i="4"/>
  <c r="FT20" i="4"/>
  <c r="GG19" i="4"/>
  <c r="FT19" i="4"/>
  <c r="GG18" i="4"/>
  <c r="FT18" i="4"/>
  <c r="GG17" i="4"/>
  <c r="FT17" i="4"/>
  <c r="GG16" i="4"/>
  <c r="FT16" i="4"/>
  <c r="GG15" i="4"/>
  <c r="FT15" i="4"/>
  <c r="GG14" i="4"/>
  <c r="FT14" i="4"/>
  <c r="GG13" i="4"/>
  <c r="FT13" i="4"/>
  <c r="GG12" i="4"/>
  <c r="FT12" i="4"/>
  <c r="GG11" i="4"/>
  <c r="FT11" i="4"/>
  <c r="GG10" i="4"/>
  <c r="FT10" i="4"/>
  <c r="GG9" i="4"/>
  <c r="FT9" i="4"/>
  <c r="GG8" i="4"/>
  <c r="FT8" i="4"/>
  <c r="GG6" i="4"/>
  <c r="FT6" i="4"/>
  <c r="ES39" i="4"/>
  <c r="EF39" i="4"/>
  <c r="ES38" i="4"/>
  <c r="EF38" i="4"/>
  <c r="ES37" i="4"/>
  <c r="EF37" i="4"/>
  <c r="ES36" i="4"/>
  <c r="EF36" i="4"/>
  <c r="ES35" i="4"/>
  <c r="EF35" i="4"/>
  <c r="ES34" i="4"/>
  <c r="EF34" i="4"/>
  <c r="ES33" i="4"/>
  <c r="EF33" i="4"/>
  <c r="ES32" i="4"/>
  <c r="EF32" i="4"/>
  <c r="ES31" i="4"/>
  <c r="EF31" i="4"/>
  <c r="ES30" i="4"/>
  <c r="EF30" i="4"/>
  <c r="ES29" i="4"/>
  <c r="EF29" i="4"/>
  <c r="ES28" i="4"/>
  <c r="EF28" i="4"/>
  <c r="ES27" i="4"/>
  <c r="EF27" i="4"/>
  <c r="ES26" i="4"/>
  <c r="EF26" i="4"/>
  <c r="ES25" i="4"/>
  <c r="EF25" i="4"/>
  <c r="ES24" i="4"/>
  <c r="EF24" i="4"/>
  <c r="ES23" i="4"/>
  <c r="EF23" i="4"/>
  <c r="ES22" i="4"/>
  <c r="EF22" i="4"/>
  <c r="ES21" i="4"/>
  <c r="EF21" i="4"/>
  <c r="ES20" i="4"/>
  <c r="EF20" i="4"/>
  <c r="ES19" i="4"/>
  <c r="EF19" i="4"/>
  <c r="ES18" i="4"/>
  <c r="EF18" i="4"/>
  <c r="ES17" i="4"/>
  <c r="EF17" i="4"/>
  <c r="ES16" i="4"/>
  <c r="EF16" i="4"/>
  <c r="ES15" i="4"/>
  <c r="EF15" i="4"/>
  <c r="ES14" i="4"/>
  <c r="EF14" i="4"/>
  <c r="ES13" i="4"/>
  <c r="EF13" i="4"/>
  <c r="ES12" i="4"/>
  <c r="EF12" i="4"/>
  <c r="ES11" i="4"/>
  <c r="EF11" i="4"/>
  <c r="ES10" i="4"/>
  <c r="EF10" i="4"/>
  <c r="ES9" i="4"/>
  <c r="EF9" i="4"/>
  <c r="ES8" i="4"/>
  <c r="EF8" i="4"/>
  <c r="ES7" i="4"/>
  <c r="EF7" i="4"/>
  <c r="ES6" i="4"/>
  <c r="EF6" i="4"/>
  <c r="DE39" i="4"/>
  <c r="CR39" i="4"/>
  <c r="DE38" i="4"/>
  <c r="CR38" i="4"/>
  <c r="DE37" i="4"/>
  <c r="CR37" i="4"/>
  <c r="DE36" i="4"/>
  <c r="CR36" i="4"/>
  <c r="DE35" i="4"/>
  <c r="CR35" i="4"/>
  <c r="DE34" i="4"/>
  <c r="CR34" i="4"/>
  <c r="DE33" i="4"/>
  <c r="CR33" i="4"/>
  <c r="DE32" i="4"/>
  <c r="CR32" i="4"/>
  <c r="DE31" i="4"/>
  <c r="CR31" i="4"/>
  <c r="DE30" i="4"/>
  <c r="CR30" i="4"/>
  <c r="DE29" i="4"/>
  <c r="CR29" i="4"/>
  <c r="DE28" i="4"/>
  <c r="CR28" i="4"/>
  <c r="DE27" i="4"/>
  <c r="CR27" i="4"/>
  <c r="DE26" i="4"/>
  <c r="CR26" i="4"/>
  <c r="DE25" i="4"/>
  <c r="CR25" i="4"/>
  <c r="DE24" i="4"/>
  <c r="CR24" i="4"/>
  <c r="DE23" i="4"/>
  <c r="CR23" i="4"/>
  <c r="DE22" i="4"/>
  <c r="CR22" i="4"/>
  <c r="DE21" i="4"/>
  <c r="CR21" i="4"/>
  <c r="DE20" i="4"/>
  <c r="CR20" i="4"/>
  <c r="DE19" i="4"/>
  <c r="CR19" i="4"/>
  <c r="DE18" i="4"/>
  <c r="CR18" i="4"/>
  <c r="DE17" i="4"/>
  <c r="CR17" i="4"/>
  <c r="DE16" i="4"/>
  <c r="CR16" i="4"/>
  <c r="DE15" i="4"/>
  <c r="CR15" i="4"/>
  <c r="DE14" i="4"/>
  <c r="CR14" i="4"/>
  <c r="DE13" i="4"/>
  <c r="CR13" i="4"/>
  <c r="DE12" i="4"/>
  <c r="CR12" i="4"/>
  <c r="DE11" i="4"/>
  <c r="CR11" i="4"/>
  <c r="DE10" i="4"/>
  <c r="CR10" i="4"/>
  <c r="DE9" i="4"/>
  <c r="CR9" i="4"/>
  <c r="DE8" i="4"/>
  <c r="CR8" i="4"/>
  <c r="DE7" i="4"/>
  <c r="CR7" i="4"/>
  <c r="DE6" i="4"/>
  <c r="CR6" i="4"/>
  <c r="BQ39" i="4"/>
  <c r="BD39" i="4"/>
  <c r="BQ38" i="4"/>
  <c r="BD38" i="4"/>
  <c r="BQ37" i="4"/>
  <c r="BD37" i="4"/>
  <c r="BQ36" i="4"/>
  <c r="BD36" i="4"/>
  <c r="BQ35" i="4"/>
  <c r="BD35" i="4"/>
  <c r="BQ34" i="4"/>
  <c r="BD34" i="4"/>
  <c r="BQ33" i="4"/>
  <c r="BD33" i="4"/>
  <c r="BQ32" i="4"/>
  <c r="BD32" i="4"/>
  <c r="BQ31" i="4"/>
  <c r="BD31" i="4"/>
  <c r="BQ30" i="4"/>
  <c r="BD30" i="4"/>
  <c r="BQ29" i="4"/>
  <c r="BD29" i="4"/>
  <c r="BQ28" i="4"/>
  <c r="BD28" i="4"/>
  <c r="BQ27" i="4"/>
  <c r="BD27" i="4"/>
  <c r="BQ26" i="4"/>
  <c r="BD26" i="4"/>
  <c r="BQ25" i="4"/>
  <c r="BD25" i="4"/>
  <c r="BQ24" i="4"/>
  <c r="BD24" i="4"/>
  <c r="BQ23" i="4"/>
  <c r="BD23" i="4"/>
  <c r="BQ22" i="4"/>
  <c r="BD22" i="4"/>
  <c r="BQ21" i="4"/>
  <c r="BD21" i="4"/>
  <c r="BQ20" i="4"/>
  <c r="BD20" i="4"/>
  <c r="BQ19" i="4"/>
  <c r="BD19" i="4"/>
  <c r="BQ18" i="4"/>
  <c r="BD18" i="4"/>
  <c r="BQ17" i="4"/>
  <c r="BD17" i="4"/>
  <c r="BQ16" i="4"/>
  <c r="BD16" i="4"/>
  <c r="BQ15" i="4"/>
  <c r="BD15" i="4"/>
  <c r="BQ14" i="4"/>
  <c r="BD14" i="4"/>
  <c r="BQ13" i="4"/>
  <c r="BD13" i="4"/>
  <c r="BQ12" i="4"/>
  <c r="BD12" i="4"/>
  <c r="BQ11" i="4"/>
  <c r="BD11" i="4"/>
  <c r="BQ10" i="4"/>
  <c r="BD10" i="4"/>
  <c r="BQ9" i="4"/>
  <c r="BD9" i="4"/>
  <c r="BQ8" i="4"/>
  <c r="BD8" i="4"/>
  <c r="BQ7" i="4"/>
  <c r="BD7" i="4"/>
  <c r="BQ6" i="4"/>
  <c r="BD6" i="4"/>
  <c r="OL40" i="8" l="1"/>
  <c r="XQ40" i="5"/>
  <c r="QZ40" i="6"/>
  <c r="PA46" i="2"/>
  <c r="PA44" i="2"/>
  <c r="PA45" i="2" l="1"/>
  <c r="ZC40" i="5" l="1"/>
  <c r="ZB40" i="5"/>
  <c r="ZA40" i="5"/>
  <c r="YZ40" i="5"/>
  <c r="YY40" i="5"/>
  <c r="YW40" i="5"/>
  <c r="YV40" i="5"/>
  <c r="YU40" i="5"/>
  <c r="YT40" i="5"/>
  <c r="YS40" i="5"/>
  <c r="YR40" i="5"/>
  <c r="ZD39" i="5"/>
  <c r="ZD38" i="5"/>
  <c r="ZD37" i="5"/>
  <c r="ZD36" i="5"/>
  <c r="ZD35" i="5"/>
  <c r="ZD34" i="5"/>
  <c r="ZD33" i="5"/>
  <c r="ZD32" i="5"/>
  <c r="ZD31" i="5"/>
  <c r="ZD30" i="5"/>
  <c r="ZD29" i="5"/>
  <c r="ZD28" i="5"/>
  <c r="ZD27" i="5"/>
  <c r="ZD26" i="5"/>
  <c r="ZD25" i="5"/>
  <c r="ZD24" i="5"/>
  <c r="ZD23" i="5"/>
  <c r="YX40" i="5"/>
  <c r="ZD22" i="5"/>
  <c r="ZD21" i="5"/>
  <c r="ZD20" i="5"/>
  <c r="ZD19" i="5"/>
  <c r="ZD18" i="5"/>
  <c r="ZD17" i="5"/>
  <c r="ZD16" i="5"/>
  <c r="ZD15" i="5"/>
  <c r="ZD14" i="5"/>
  <c r="ZD13" i="5"/>
  <c r="ZD12" i="5"/>
  <c r="ZD11" i="5"/>
  <c r="ZD10" i="5"/>
  <c r="ZD9" i="5"/>
  <c r="ZD8" i="5"/>
  <c r="ZD7" i="5"/>
  <c r="ZD6" i="5"/>
  <c r="YR5" i="5"/>
  <c r="ZD40" i="5" l="1"/>
  <c r="SL40" i="6" l="1"/>
  <c r="SK40" i="6"/>
  <c r="SJ40" i="6"/>
  <c r="SI40" i="6"/>
  <c r="SH40" i="6"/>
  <c r="SG40" i="6"/>
  <c r="SE40" i="6"/>
  <c r="SD40" i="6"/>
  <c r="SB40" i="6"/>
  <c r="SA40" i="6"/>
  <c r="SM39" i="6"/>
  <c r="SM38" i="6"/>
  <c r="SM37" i="6"/>
  <c r="SM36" i="6"/>
  <c r="SM35" i="6"/>
  <c r="SM34" i="6"/>
  <c r="SM33" i="6"/>
  <c r="SM32" i="6"/>
  <c r="SM31" i="6"/>
  <c r="SM30" i="6"/>
  <c r="SN30" i="6" s="1"/>
  <c r="SM29" i="6"/>
  <c r="SM28" i="6"/>
  <c r="SM27" i="6"/>
  <c r="SM26" i="6"/>
  <c r="SM25" i="6"/>
  <c r="SM24" i="6"/>
  <c r="SM23" i="6"/>
  <c r="SM22" i="6"/>
  <c r="SM21" i="6"/>
  <c r="SM20" i="6"/>
  <c r="SM19" i="6"/>
  <c r="SM18" i="6"/>
  <c r="SM17" i="6"/>
  <c r="SM16" i="6"/>
  <c r="SM15" i="6"/>
  <c r="SM14" i="6"/>
  <c r="SM13" i="6"/>
  <c r="SM12" i="6"/>
  <c r="SM11" i="6"/>
  <c r="SM10" i="6"/>
  <c r="SM9" i="6"/>
  <c r="SM8" i="6"/>
  <c r="SM7" i="6"/>
  <c r="SF40" i="6"/>
  <c r="SC40" i="6"/>
  <c r="SA5" i="6"/>
  <c r="SM40" i="6" l="1"/>
  <c r="SM6" i="6"/>
  <c r="QA5" i="6" l="1"/>
  <c r="QM6" i="6"/>
  <c r="QL40" i="6"/>
  <c r="QK40" i="6"/>
  <c r="QJ40" i="6"/>
  <c r="QI40" i="6"/>
  <c r="QH40" i="6"/>
  <c r="QG40" i="6"/>
  <c r="QF40" i="6"/>
  <c r="QE40" i="6"/>
  <c r="QD40" i="6"/>
  <c r="QC40" i="6"/>
  <c r="QB40" i="6"/>
  <c r="QA40" i="6"/>
  <c r="QM39" i="6"/>
  <c r="QM38" i="6"/>
  <c r="QM37" i="6"/>
  <c r="QM36" i="6"/>
  <c r="QM35" i="6"/>
  <c r="QM34" i="6"/>
  <c r="QM33" i="6"/>
  <c r="QM32" i="6"/>
  <c r="QM31" i="6"/>
  <c r="QM30" i="6"/>
  <c r="QM29" i="6"/>
  <c r="QM28" i="6"/>
  <c r="QM27" i="6"/>
  <c r="QM26" i="6"/>
  <c r="QM25" i="6"/>
  <c r="QM24" i="6"/>
  <c r="QM23" i="6"/>
  <c r="QM22" i="6"/>
  <c r="QM21" i="6"/>
  <c r="QM20" i="6"/>
  <c r="QM19" i="6"/>
  <c r="QM18" i="6"/>
  <c r="QM17" i="6"/>
  <c r="QM16" i="6"/>
  <c r="QM15" i="6"/>
  <c r="QM14" i="6"/>
  <c r="QM13" i="6"/>
  <c r="QM12" i="6"/>
  <c r="QM11" i="6"/>
  <c r="QM10" i="6"/>
  <c r="QM9" i="6"/>
  <c r="QM8" i="6"/>
  <c r="QM7" i="6"/>
  <c r="QM40" i="6" l="1"/>
  <c r="AD5" i="12" l="1"/>
  <c r="R5" i="12"/>
  <c r="S5" i="12"/>
  <c r="T5" i="12"/>
  <c r="U5" i="12"/>
  <c r="V5" i="12"/>
  <c r="W5" i="12"/>
  <c r="X5" i="12"/>
  <c r="Y5" i="12"/>
  <c r="Z5" i="12"/>
  <c r="AA5" i="12"/>
  <c r="AB5" i="12"/>
  <c r="Q5" i="12"/>
  <c r="AE5" i="11"/>
  <c r="AF5" i="11"/>
  <c r="AG5" i="11"/>
  <c r="AH5" i="11"/>
  <c r="AI5" i="11"/>
  <c r="AJ5" i="11"/>
  <c r="AK5" i="11"/>
  <c r="AL5" i="11"/>
  <c r="AM5" i="11"/>
  <c r="AN5" i="11"/>
  <c r="AO5" i="11"/>
  <c r="AD5" i="11"/>
  <c r="R5" i="11"/>
  <c r="S5" i="11"/>
  <c r="T5" i="11"/>
  <c r="U5" i="11"/>
  <c r="V5" i="11"/>
  <c r="W5" i="11"/>
  <c r="X5" i="11"/>
  <c r="Y5" i="11"/>
  <c r="Z5" i="11"/>
  <c r="AA5" i="11"/>
  <c r="AB5" i="11"/>
  <c r="Q5" i="11"/>
  <c r="AE5" i="14" l="1"/>
  <c r="AF5" i="14"/>
  <c r="AG5" i="14"/>
  <c r="AH5" i="14"/>
  <c r="AI5" i="14"/>
  <c r="AJ5" i="14"/>
  <c r="AK5" i="14"/>
  <c r="AL5" i="14"/>
  <c r="AM5" i="14"/>
  <c r="AN5" i="14"/>
  <c r="AO5" i="14"/>
  <c r="AD5" i="14"/>
  <c r="R5" i="14"/>
  <c r="S5" i="14"/>
  <c r="T5" i="14"/>
  <c r="U5" i="14"/>
  <c r="V5" i="14"/>
  <c r="W5" i="14"/>
  <c r="X5" i="14"/>
  <c r="Y5" i="14"/>
  <c r="Z5" i="14"/>
  <c r="AA5" i="14"/>
  <c r="AB5" i="14"/>
  <c r="Q5" i="14"/>
  <c r="R5" i="13"/>
  <c r="AE5" i="13" s="1"/>
  <c r="S5" i="13"/>
  <c r="AF5" i="13" s="1"/>
  <c r="T5" i="13"/>
  <c r="AG5" i="13" s="1"/>
  <c r="U5" i="13"/>
  <c r="AH5" i="13" s="1"/>
  <c r="V5" i="13"/>
  <c r="AI5" i="13" s="1"/>
  <c r="W5" i="13"/>
  <c r="AJ5" i="13" s="1"/>
  <c r="X5" i="13"/>
  <c r="AK5" i="13" s="1"/>
  <c r="Y5" i="13"/>
  <c r="AL5" i="13" s="1"/>
  <c r="Z5" i="13"/>
  <c r="AM5" i="13" s="1"/>
  <c r="AA5" i="13"/>
  <c r="AN5" i="13" s="1"/>
  <c r="AB5" i="13"/>
  <c r="AO5" i="13" s="1"/>
  <c r="Q5" i="13"/>
  <c r="AD5" i="13" s="1"/>
  <c r="AE5" i="12"/>
  <c r="AS5" i="12" s="1"/>
  <c r="AF5" i="12"/>
  <c r="AT5" i="12" s="1"/>
  <c r="AG5" i="12"/>
  <c r="AU5" i="12" s="1"/>
  <c r="AH5" i="12"/>
  <c r="AV5" i="12" s="1"/>
  <c r="AI5" i="12"/>
  <c r="AW5" i="12" s="1"/>
  <c r="AJ5" i="12"/>
  <c r="AX5" i="12" s="1"/>
  <c r="AK5" i="12"/>
  <c r="AY5" i="12" s="1"/>
  <c r="AL5" i="12"/>
  <c r="AZ5" i="12" s="1"/>
  <c r="AM5" i="12"/>
  <c r="BA5" i="12" s="1"/>
  <c r="AN5" i="12"/>
  <c r="BB5" i="12" s="1"/>
  <c r="AO5" i="12"/>
  <c r="BC5" i="12" s="1"/>
  <c r="AR5" i="12"/>
  <c r="AB5" i="9"/>
  <c r="AO5" i="9" s="1"/>
  <c r="BC5" i="9" s="1"/>
  <c r="BP5" i="9" s="1"/>
  <c r="CC5" i="9" s="1"/>
  <c r="CQ5" i="9" s="1"/>
  <c r="DD5" i="9" s="1"/>
  <c r="DQ5" i="9" s="1"/>
  <c r="EE5" i="9" s="1"/>
  <c r="ER5" i="9" s="1"/>
  <c r="FE5" i="9" s="1"/>
  <c r="FS5" i="9" s="1"/>
  <c r="GF5" i="9" s="1"/>
  <c r="GS5" i="9" s="1"/>
  <c r="HG5" i="9" s="1"/>
  <c r="HT5" i="9" s="1"/>
  <c r="IG5" i="9" s="1"/>
  <c r="IU5" i="9" s="1"/>
  <c r="JH5" i="9" s="1"/>
  <c r="JU5" i="9" s="1"/>
  <c r="KI5" i="9" s="1"/>
  <c r="KV5" i="9" s="1"/>
  <c r="LI5" i="9" s="1"/>
  <c r="LW5" i="9" s="1"/>
  <c r="MJ5" i="9" s="1"/>
  <c r="MW5" i="9" s="1"/>
  <c r="NK5" i="9" s="1"/>
  <c r="NX5" i="9" s="1"/>
  <c r="OK5" i="9" s="1"/>
  <c r="OY5" i="9" s="1"/>
  <c r="PL5" i="9" s="1"/>
  <c r="PY5" i="9" s="1"/>
  <c r="QM5" i="9" s="1"/>
  <c r="QZ5" i="9" s="1"/>
  <c r="RM5" i="9" s="1"/>
  <c r="SA5" i="9" s="1"/>
  <c r="SN5" i="9" s="1"/>
  <c r="TA5" i="9" s="1"/>
  <c r="TO5" i="9" s="1"/>
  <c r="UB5" i="9" s="1"/>
  <c r="UO5" i="9" s="1"/>
  <c r="VC5" i="9" s="1"/>
  <c r="VP5" i="9" s="1"/>
  <c r="WC5" i="9" s="1"/>
  <c r="WQ5" i="9" s="1"/>
  <c r="XD5" i="9" s="1"/>
  <c r="XQ5" i="9" s="1"/>
  <c r="YE5" i="9" s="1"/>
  <c r="YR5" i="9" s="1"/>
  <c r="ZE5" i="9" s="1"/>
  <c r="ZS5" i="9" s="1"/>
  <c r="AAF5" i="9" s="1"/>
  <c r="AAS5" i="9" s="1"/>
  <c r="ABG5" i="9" s="1"/>
  <c r="ABT5" i="9" s="1"/>
  <c r="ACG5" i="9" s="1"/>
  <c r="ACU5" i="9" s="1"/>
  <c r="ADH5" i="9" s="1"/>
  <c r="ADU5" i="9" s="1"/>
  <c r="AEI5" i="9" s="1"/>
  <c r="AEV5" i="9" s="1"/>
  <c r="AFI5" i="9" s="1"/>
  <c r="AFW5" i="9" s="1"/>
  <c r="AGJ5" i="9" s="1"/>
  <c r="AGW5" i="9" s="1"/>
  <c r="AHK5" i="9" s="1"/>
  <c r="AHX5" i="9" s="1"/>
  <c r="AIK5" i="9" s="1"/>
  <c r="AIY5" i="9" s="1"/>
  <c r="AJL5" i="9" s="1"/>
  <c r="AJY5" i="9" s="1"/>
  <c r="AA5" i="9"/>
  <c r="AN5" i="9" s="1"/>
  <c r="BB5" i="9" s="1"/>
  <c r="BO5" i="9" s="1"/>
  <c r="CB5" i="9" s="1"/>
  <c r="CP5" i="9" s="1"/>
  <c r="DC5" i="9" s="1"/>
  <c r="DP5" i="9" s="1"/>
  <c r="ED5" i="9" s="1"/>
  <c r="EQ5" i="9" s="1"/>
  <c r="FD5" i="9" s="1"/>
  <c r="FR5" i="9" s="1"/>
  <c r="GE5" i="9" s="1"/>
  <c r="GR5" i="9" s="1"/>
  <c r="HF5" i="9" s="1"/>
  <c r="HS5" i="9" s="1"/>
  <c r="IF5" i="9" s="1"/>
  <c r="IT5" i="9" s="1"/>
  <c r="JG5" i="9" s="1"/>
  <c r="JT5" i="9" s="1"/>
  <c r="KH5" i="9" s="1"/>
  <c r="KU5" i="9" s="1"/>
  <c r="LH5" i="9" s="1"/>
  <c r="LV5" i="9" s="1"/>
  <c r="MI5" i="9" s="1"/>
  <c r="MV5" i="9" s="1"/>
  <c r="NJ5" i="9" s="1"/>
  <c r="NW5" i="9" s="1"/>
  <c r="OJ5" i="9" s="1"/>
  <c r="OX5" i="9" s="1"/>
  <c r="PK5" i="9" s="1"/>
  <c r="PX5" i="9" s="1"/>
  <c r="QL5" i="9" s="1"/>
  <c r="QY5" i="9" s="1"/>
  <c r="RL5" i="9" s="1"/>
  <c r="RZ5" i="9" s="1"/>
  <c r="SM5" i="9" s="1"/>
  <c r="SZ5" i="9" s="1"/>
  <c r="TN5" i="9" s="1"/>
  <c r="UA5" i="9" s="1"/>
  <c r="UN5" i="9" s="1"/>
  <c r="VB5" i="9" s="1"/>
  <c r="VO5" i="9" s="1"/>
  <c r="WB5" i="9" s="1"/>
  <c r="WP5" i="9" s="1"/>
  <c r="XC5" i="9" s="1"/>
  <c r="XP5" i="9" s="1"/>
  <c r="YD5" i="9" s="1"/>
  <c r="YQ5" i="9" s="1"/>
  <c r="ZD5" i="9" s="1"/>
  <c r="ZR5" i="9" s="1"/>
  <c r="AAE5" i="9" s="1"/>
  <c r="AAR5" i="9" s="1"/>
  <c r="ABF5" i="9" s="1"/>
  <c r="ABS5" i="9" s="1"/>
  <c r="ACF5" i="9" s="1"/>
  <c r="ACT5" i="9" s="1"/>
  <c r="ADG5" i="9" s="1"/>
  <c r="ADT5" i="9" s="1"/>
  <c r="AEH5" i="9" s="1"/>
  <c r="AEU5" i="9" s="1"/>
  <c r="AFH5" i="9" s="1"/>
  <c r="AFV5" i="9" s="1"/>
  <c r="AGI5" i="9" s="1"/>
  <c r="AGV5" i="9" s="1"/>
  <c r="AHJ5" i="9" s="1"/>
  <c r="AHW5" i="9" s="1"/>
  <c r="AIJ5" i="9" s="1"/>
  <c r="AIX5" i="9" s="1"/>
  <c r="AJK5" i="9" s="1"/>
  <c r="AJX5" i="9" s="1"/>
  <c r="Z5" i="9"/>
  <c r="AM5" i="9" s="1"/>
  <c r="BA5" i="9" s="1"/>
  <c r="BN5" i="9" s="1"/>
  <c r="CA5" i="9" s="1"/>
  <c r="CO5" i="9" s="1"/>
  <c r="DB5" i="9" s="1"/>
  <c r="DO5" i="9" s="1"/>
  <c r="EC5" i="9" s="1"/>
  <c r="EP5" i="9" s="1"/>
  <c r="FC5" i="9" s="1"/>
  <c r="FQ5" i="9" s="1"/>
  <c r="GD5" i="9" s="1"/>
  <c r="GQ5" i="9" s="1"/>
  <c r="HE5" i="9" s="1"/>
  <c r="HR5" i="9" s="1"/>
  <c r="IE5" i="9" s="1"/>
  <c r="IS5" i="9" s="1"/>
  <c r="JF5" i="9" s="1"/>
  <c r="JS5" i="9" s="1"/>
  <c r="KG5" i="9" s="1"/>
  <c r="KT5" i="9" s="1"/>
  <c r="LG5" i="9" s="1"/>
  <c r="LU5" i="9" s="1"/>
  <c r="MH5" i="9" s="1"/>
  <c r="MU5" i="9" s="1"/>
  <c r="NI5" i="9" s="1"/>
  <c r="NV5" i="9" s="1"/>
  <c r="OI5" i="9" s="1"/>
  <c r="OW5" i="9" s="1"/>
  <c r="PJ5" i="9" s="1"/>
  <c r="PW5" i="9" s="1"/>
  <c r="QK5" i="9" s="1"/>
  <c r="QX5" i="9" s="1"/>
  <c r="RK5" i="9" s="1"/>
  <c r="RY5" i="9" s="1"/>
  <c r="SL5" i="9" s="1"/>
  <c r="SY5" i="9" s="1"/>
  <c r="TM5" i="9" s="1"/>
  <c r="TZ5" i="9" s="1"/>
  <c r="UM5" i="9" s="1"/>
  <c r="VA5" i="9" s="1"/>
  <c r="VN5" i="9" s="1"/>
  <c r="WA5" i="9" s="1"/>
  <c r="WO5" i="9" s="1"/>
  <c r="XB5" i="9" s="1"/>
  <c r="XO5" i="9" s="1"/>
  <c r="YC5" i="9" s="1"/>
  <c r="YP5" i="9" s="1"/>
  <c r="ZC5" i="9" s="1"/>
  <c r="ZQ5" i="9" s="1"/>
  <c r="AAD5" i="9" s="1"/>
  <c r="AAQ5" i="9" s="1"/>
  <c r="ABE5" i="9" s="1"/>
  <c r="ABR5" i="9" s="1"/>
  <c r="ACE5" i="9" s="1"/>
  <c r="ACS5" i="9" s="1"/>
  <c r="ADF5" i="9" s="1"/>
  <c r="ADS5" i="9" s="1"/>
  <c r="AEG5" i="9" s="1"/>
  <c r="AET5" i="9" s="1"/>
  <c r="AFG5" i="9" s="1"/>
  <c r="AFU5" i="9" s="1"/>
  <c r="AGH5" i="9" s="1"/>
  <c r="AGU5" i="9" s="1"/>
  <c r="AHI5" i="9" s="1"/>
  <c r="AHV5" i="9" s="1"/>
  <c r="AII5" i="9" s="1"/>
  <c r="AIW5" i="9" s="1"/>
  <c r="AJJ5" i="9" s="1"/>
  <c r="AJW5" i="9" s="1"/>
  <c r="Y5" i="9"/>
  <c r="AL5" i="9" s="1"/>
  <c r="AZ5" i="9" s="1"/>
  <c r="BM5" i="9" s="1"/>
  <c r="BZ5" i="9" s="1"/>
  <c r="CN5" i="9" s="1"/>
  <c r="DA5" i="9" s="1"/>
  <c r="DN5" i="9" s="1"/>
  <c r="EB5" i="9" s="1"/>
  <c r="EO5" i="9" s="1"/>
  <c r="FB5" i="9" s="1"/>
  <c r="FP5" i="9" s="1"/>
  <c r="GC5" i="9" s="1"/>
  <c r="GP5" i="9" s="1"/>
  <c r="HD5" i="9" s="1"/>
  <c r="HQ5" i="9" s="1"/>
  <c r="ID5" i="9" s="1"/>
  <c r="IR5" i="9" s="1"/>
  <c r="JE5" i="9" s="1"/>
  <c r="JR5" i="9" s="1"/>
  <c r="KF5" i="9" s="1"/>
  <c r="KS5" i="9" s="1"/>
  <c r="LF5" i="9" s="1"/>
  <c r="LT5" i="9" s="1"/>
  <c r="MG5" i="9" s="1"/>
  <c r="MT5" i="9" s="1"/>
  <c r="NH5" i="9" s="1"/>
  <c r="NU5" i="9" s="1"/>
  <c r="OH5" i="9" s="1"/>
  <c r="OV5" i="9" s="1"/>
  <c r="PI5" i="9" s="1"/>
  <c r="PV5" i="9" s="1"/>
  <c r="QJ5" i="9" s="1"/>
  <c r="QW5" i="9" s="1"/>
  <c r="RJ5" i="9" s="1"/>
  <c r="RX5" i="9" s="1"/>
  <c r="SK5" i="9" s="1"/>
  <c r="SX5" i="9" s="1"/>
  <c r="TL5" i="9" s="1"/>
  <c r="TY5" i="9" s="1"/>
  <c r="UL5" i="9" s="1"/>
  <c r="UZ5" i="9" s="1"/>
  <c r="VM5" i="9" s="1"/>
  <c r="VZ5" i="9" s="1"/>
  <c r="WN5" i="9" s="1"/>
  <c r="XA5" i="9" s="1"/>
  <c r="XN5" i="9" s="1"/>
  <c r="YB5" i="9" s="1"/>
  <c r="YO5" i="9" s="1"/>
  <c r="ZB5" i="9" s="1"/>
  <c r="ZP5" i="9" s="1"/>
  <c r="AAC5" i="9" s="1"/>
  <c r="AAP5" i="9" s="1"/>
  <c r="ABD5" i="9" s="1"/>
  <c r="ABQ5" i="9" s="1"/>
  <c r="ACD5" i="9" s="1"/>
  <c r="ACR5" i="9" s="1"/>
  <c r="ADE5" i="9" s="1"/>
  <c r="ADR5" i="9" s="1"/>
  <c r="AEF5" i="9" s="1"/>
  <c r="AES5" i="9" s="1"/>
  <c r="AFF5" i="9" s="1"/>
  <c r="AFT5" i="9" s="1"/>
  <c r="AGG5" i="9" s="1"/>
  <c r="AGT5" i="9" s="1"/>
  <c r="AHH5" i="9" s="1"/>
  <c r="AHU5" i="9" s="1"/>
  <c r="AIH5" i="9" s="1"/>
  <c r="AIV5" i="9" s="1"/>
  <c r="AJI5" i="9" s="1"/>
  <c r="AJV5" i="9" s="1"/>
  <c r="X5" i="9"/>
  <c r="AK5" i="9" s="1"/>
  <c r="AY5" i="9" s="1"/>
  <c r="BL5" i="9" s="1"/>
  <c r="BY5" i="9" s="1"/>
  <c r="CM5" i="9" s="1"/>
  <c r="CZ5" i="9" s="1"/>
  <c r="DM5" i="9" s="1"/>
  <c r="EA5" i="9" s="1"/>
  <c r="EN5" i="9" s="1"/>
  <c r="FA5" i="9" s="1"/>
  <c r="FO5" i="9" s="1"/>
  <c r="GB5" i="9" s="1"/>
  <c r="GO5" i="9" s="1"/>
  <c r="HC5" i="9" s="1"/>
  <c r="HP5" i="9" s="1"/>
  <c r="IC5" i="9" s="1"/>
  <c r="IQ5" i="9" s="1"/>
  <c r="JD5" i="9" s="1"/>
  <c r="JQ5" i="9" s="1"/>
  <c r="KE5" i="9" s="1"/>
  <c r="KR5" i="9" s="1"/>
  <c r="LE5" i="9" s="1"/>
  <c r="LS5" i="9" s="1"/>
  <c r="MF5" i="9" s="1"/>
  <c r="MS5" i="9" s="1"/>
  <c r="NG5" i="9" s="1"/>
  <c r="NT5" i="9" s="1"/>
  <c r="OG5" i="9" s="1"/>
  <c r="OU5" i="9" s="1"/>
  <c r="PH5" i="9" s="1"/>
  <c r="PU5" i="9" s="1"/>
  <c r="QI5" i="9" s="1"/>
  <c r="QV5" i="9" s="1"/>
  <c r="RI5" i="9" s="1"/>
  <c r="RW5" i="9" s="1"/>
  <c r="SJ5" i="9" s="1"/>
  <c r="SW5" i="9" s="1"/>
  <c r="TK5" i="9" s="1"/>
  <c r="TX5" i="9" s="1"/>
  <c r="UK5" i="9" s="1"/>
  <c r="UY5" i="9" s="1"/>
  <c r="VL5" i="9" s="1"/>
  <c r="VY5" i="9" s="1"/>
  <c r="WM5" i="9" s="1"/>
  <c r="WZ5" i="9" s="1"/>
  <c r="XM5" i="9" s="1"/>
  <c r="YA5" i="9" s="1"/>
  <c r="YN5" i="9" s="1"/>
  <c r="ZA5" i="9" s="1"/>
  <c r="ZO5" i="9" s="1"/>
  <c r="AAB5" i="9" s="1"/>
  <c r="AAO5" i="9" s="1"/>
  <c r="ABC5" i="9" s="1"/>
  <c r="ABP5" i="9" s="1"/>
  <c r="ACC5" i="9" s="1"/>
  <c r="ACQ5" i="9" s="1"/>
  <c r="ADD5" i="9" s="1"/>
  <c r="ADQ5" i="9" s="1"/>
  <c r="AEE5" i="9" s="1"/>
  <c r="AER5" i="9" s="1"/>
  <c r="AFE5" i="9" s="1"/>
  <c r="AFS5" i="9" s="1"/>
  <c r="AGF5" i="9" s="1"/>
  <c r="AGS5" i="9" s="1"/>
  <c r="AHG5" i="9" s="1"/>
  <c r="AHT5" i="9" s="1"/>
  <c r="AIG5" i="9" s="1"/>
  <c r="AIU5" i="9" s="1"/>
  <c r="AJH5" i="9" s="1"/>
  <c r="AJU5" i="9" s="1"/>
  <c r="W5" i="9"/>
  <c r="AJ5" i="9" s="1"/>
  <c r="AX5" i="9" s="1"/>
  <c r="BK5" i="9" s="1"/>
  <c r="BX5" i="9" s="1"/>
  <c r="CL5" i="9" s="1"/>
  <c r="CY5" i="9" s="1"/>
  <c r="DL5" i="9" s="1"/>
  <c r="DZ5" i="9" s="1"/>
  <c r="EM5" i="9" s="1"/>
  <c r="EZ5" i="9" s="1"/>
  <c r="FN5" i="9" s="1"/>
  <c r="GA5" i="9" s="1"/>
  <c r="GN5" i="9" s="1"/>
  <c r="HB5" i="9" s="1"/>
  <c r="HO5" i="9" s="1"/>
  <c r="IB5" i="9" s="1"/>
  <c r="IP5" i="9" s="1"/>
  <c r="JC5" i="9" s="1"/>
  <c r="JP5" i="9" s="1"/>
  <c r="KD5" i="9" s="1"/>
  <c r="KQ5" i="9" s="1"/>
  <c r="LD5" i="9" s="1"/>
  <c r="LR5" i="9" s="1"/>
  <c r="ME5" i="9" s="1"/>
  <c r="MR5" i="9" s="1"/>
  <c r="NF5" i="9" s="1"/>
  <c r="NS5" i="9" s="1"/>
  <c r="OF5" i="9" s="1"/>
  <c r="OT5" i="9" s="1"/>
  <c r="PG5" i="9" s="1"/>
  <c r="PT5" i="9" s="1"/>
  <c r="QH5" i="9" s="1"/>
  <c r="QU5" i="9" s="1"/>
  <c r="RH5" i="9" s="1"/>
  <c r="RV5" i="9" s="1"/>
  <c r="SI5" i="9" s="1"/>
  <c r="SV5" i="9" s="1"/>
  <c r="TJ5" i="9" s="1"/>
  <c r="TW5" i="9" s="1"/>
  <c r="UJ5" i="9" s="1"/>
  <c r="UX5" i="9" s="1"/>
  <c r="VK5" i="9" s="1"/>
  <c r="VX5" i="9" s="1"/>
  <c r="WL5" i="9" s="1"/>
  <c r="WY5" i="9" s="1"/>
  <c r="XL5" i="9" s="1"/>
  <c r="XZ5" i="9" s="1"/>
  <c r="YM5" i="9" s="1"/>
  <c r="YZ5" i="9" s="1"/>
  <c r="ZN5" i="9" s="1"/>
  <c r="AAA5" i="9" s="1"/>
  <c r="AAN5" i="9" s="1"/>
  <c r="ABB5" i="9" s="1"/>
  <c r="ABO5" i="9" s="1"/>
  <c r="ACB5" i="9" s="1"/>
  <c r="ACP5" i="9" s="1"/>
  <c r="ADC5" i="9" s="1"/>
  <c r="ADP5" i="9" s="1"/>
  <c r="AED5" i="9" s="1"/>
  <c r="AEQ5" i="9" s="1"/>
  <c r="AFD5" i="9" s="1"/>
  <c r="AFR5" i="9" s="1"/>
  <c r="AGE5" i="9" s="1"/>
  <c r="AGR5" i="9" s="1"/>
  <c r="AHF5" i="9" s="1"/>
  <c r="AHS5" i="9" s="1"/>
  <c r="AIF5" i="9" s="1"/>
  <c r="AIT5" i="9" s="1"/>
  <c r="AJG5" i="9" s="1"/>
  <c r="AJT5" i="9" s="1"/>
  <c r="V5" i="9"/>
  <c r="AI5" i="9" s="1"/>
  <c r="AW5" i="9" s="1"/>
  <c r="BJ5" i="9" s="1"/>
  <c r="BW5" i="9" s="1"/>
  <c r="CK5" i="9" s="1"/>
  <c r="CX5" i="9" s="1"/>
  <c r="DK5" i="9" s="1"/>
  <c r="DY5" i="9" s="1"/>
  <c r="EL5" i="9" s="1"/>
  <c r="EY5" i="9" s="1"/>
  <c r="FM5" i="9" s="1"/>
  <c r="FZ5" i="9" s="1"/>
  <c r="GM5" i="9" s="1"/>
  <c r="HA5" i="9" s="1"/>
  <c r="HN5" i="9" s="1"/>
  <c r="IA5" i="9" s="1"/>
  <c r="IO5" i="9" s="1"/>
  <c r="JB5" i="9" s="1"/>
  <c r="JO5" i="9" s="1"/>
  <c r="KC5" i="9" s="1"/>
  <c r="KP5" i="9" s="1"/>
  <c r="LC5" i="9" s="1"/>
  <c r="LQ5" i="9" s="1"/>
  <c r="MD5" i="9" s="1"/>
  <c r="MQ5" i="9" s="1"/>
  <c r="NE5" i="9" s="1"/>
  <c r="NR5" i="9" s="1"/>
  <c r="OE5" i="9" s="1"/>
  <c r="OS5" i="9" s="1"/>
  <c r="PF5" i="9" s="1"/>
  <c r="PS5" i="9" s="1"/>
  <c r="QG5" i="9" s="1"/>
  <c r="QT5" i="9" s="1"/>
  <c r="RG5" i="9" s="1"/>
  <c r="RU5" i="9" s="1"/>
  <c r="SH5" i="9" s="1"/>
  <c r="SU5" i="9" s="1"/>
  <c r="TI5" i="9" s="1"/>
  <c r="TV5" i="9" s="1"/>
  <c r="UI5" i="9" s="1"/>
  <c r="UW5" i="9" s="1"/>
  <c r="VJ5" i="9" s="1"/>
  <c r="VW5" i="9" s="1"/>
  <c r="WK5" i="9" s="1"/>
  <c r="WX5" i="9" s="1"/>
  <c r="XK5" i="9" s="1"/>
  <c r="XY5" i="9" s="1"/>
  <c r="YL5" i="9" s="1"/>
  <c r="YY5" i="9" s="1"/>
  <c r="ZM5" i="9" s="1"/>
  <c r="ZZ5" i="9" s="1"/>
  <c r="AAM5" i="9" s="1"/>
  <c r="ABA5" i="9" s="1"/>
  <c r="ABN5" i="9" s="1"/>
  <c r="ACA5" i="9" s="1"/>
  <c r="ACO5" i="9" s="1"/>
  <c r="ADB5" i="9" s="1"/>
  <c r="ADO5" i="9" s="1"/>
  <c r="AEC5" i="9" s="1"/>
  <c r="AEP5" i="9" s="1"/>
  <c r="AFC5" i="9" s="1"/>
  <c r="AFQ5" i="9" s="1"/>
  <c r="AGD5" i="9" s="1"/>
  <c r="AGQ5" i="9" s="1"/>
  <c r="AHE5" i="9" s="1"/>
  <c r="AHR5" i="9" s="1"/>
  <c r="AIE5" i="9" s="1"/>
  <c r="AIS5" i="9" s="1"/>
  <c r="AJF5" i="9" s="1"/>
  <c r="AJS5" i="9" s="1"/>
  <c r="U5" i="9"/>
  <c r="AH5" i="9" s="1"/>
  <c r="AV5" i="9" s="1"/>
  <c r="BI5" i="9" s="1"/>
  <c r="BV5" i="9" s="1"/>
  <c r="CJ5" i="9" s="1"/>
  <c r="CW5" i="9" s="1"/>
  <c r="DJ5" i="9" s="1"/>
  <c r="DX5" i="9" s="1"/>
  <c r="EK5" i="9" s="1"/>
  <c r="EX5" i="9" s="1"/>
  <c r="FL5" i="9" s="1"/>
  <c r="FY5" i="9" s="1"/>
  <c r="GL5" i="9" s="1"/>
  <c r="GZ5" i="9" s="1"/>
  <c r="HM5" i="9" s="1"/>
  <c r="HZ5" i="9" s="1"/>
  <c r="IN5" i="9" s="1"/>
  <c r="JA5" i="9" s="1"/>
  <c r="JN5" i="9" s="1"/>
  <c r="KB5" i="9" s="1"/>
  <c r="KO5" i="9" s="1"/>
  <c r="LB5" i="9" s="1"/>
  <c r="LP5" i="9" s="1"/>
  <c r="MC5" i="9" s="1"/>
  <c r="MP5" i="9" s="1"/>
  <c r="ND5" i="9" s="1"/>
  <c r="NQ5" i="9" s="1"/>
  <c r="OD5" i="9" s="1"/>
  <c r="OR5" i="9" s="1"/>
  <c r="PE5" i="9" s="1"/>
  <c r="PR5" i="9" s="1"/>
  <c r="QF5" i="9" s="1"/>
  <c r="QS5" i="9" s="1"/>
  <c r="RF5" i="9" s="1"/>
  <c r="RT5" i="9" s="1"/>
  <c r="SG5" i="9" s="1"/>
  <c r="ST5" i="9" s="1"/>
  <c r="TH5" i="9" s="1"/>
  <c r="TU5" i="9" s="1"/>
  <c r="UH5" i="9" s="1"/>
  <c r="UV5" i="9" s="1"/>
  <c r="VI5" i="9" s="1"/>
  <c r="VV5" i="9" s="1"/>
  <c r="WJ5" i="9" s="1"/>
  <c r="WW5" i="9" s="1"/>
  <c r="XJ5" i="9" s="1"/>
  <c r="XX5" i="9" s="1"/>
  <c r="YK5" i="9" s="1"/>
  <c r="YX5" i="9" s="1"/>
  <c r="ZL5" i="9" s="1"/>
  <c r="ZY5" i="9" s="1"/>
  <c r="AAL5" i="9" s="1"/>
  <c r="AAZ5" i="9" s="1"/>
  <c r="ABM5" i="9" s="1"/>
  <c r="ABZ5" i="9" s="1"/>
  <c r="ACN5" i="9" s="1"/>
  <c r="ADA5" i="9" s="1"/>
  <c r="ADN5" i="9" s="1"/>
  <c r="AEB5" i="9" s="1"/>
  <c r="AEO5" i="9" s="1"/>
  <c r="AFB5" i="9" s="1"/>
  <c r="AFP5" i="9" s="1"/>
  <c r="AGC5" i="9" s="1"/>
  <c r="AGP5" i="9" s="1"/>
  <c r="AHD5" i="9" s="1"/>
  <c r="AHQ5" i="9" s="1"/>
  <c r="AID5" i="9" s="1"/>
  <c r="AIR5" i="9" s="1"/>
  <c r="AJE5" i="9" s="1"/>
  <c r="AJR5" i="9" s="1"/>
  <c r="T5" i="9"/>
  <c r="AG5" i="9" s="1"/>
  <c r="AU5" i="9" s="1"/>
  <c r="BH5" i="9" s="1"/>
  <c r="BU5" i="9" s="1"/>
  <c r="CI5" i="9" s="1"/>
  <c r="CV5" i="9" s="1"/>
  <c r="DI5" i="9" s="1"/>
  <c r="DW5" i="9" s="1"/>
  <c r="EJ5" i="9" s="1"/>
  <c r="EW5" i="9" s="1"/>
  <c r="FK5" i="9" s="1"/>
  <c r="FX5" i="9" s="1"/>
  <c r="GK5" i="9" s="1"/>
  <c r="GY5" i="9" s="1"/>
  <c r="HL5" i="9" s="1"/>
  <c r="HY5" i="9" s="1"/>
  <c r="IM5" i="9" s="1"/>
  <c r="IZ5" i="9" s="1"/>
  <c r="JM5" i="9" s="1"/>
  <c r="KA5" i="9" s="1"/>
  <c r="KN5" i="9" s="1"/>
  <c r="LA5" i="9" s="1"/>
  <c r="LO5" i="9" s="1"/>
  <c r="MB5" i="9" s="1"/>
  <c r="MO5" i="9" s="1"/>
  <c r="NC5" i="9" s="1"/>
  <c r="NP5" i="9" s="1"/>
  <c r="OC5" i="9" s="1"/>
  <c r="OQ5" i="9" s="1"/>
  <c r="PD5" i="9" s="1"/>
  <c r="PQ5" i="9" s="1"/>
  <c r="QE5" i="9" s="1"/>
  <c r="QR5" i="9" s="1"/>
  <c r="RE5" i="9" s="1"/>
  <c r="RS5" i="9" s="1"/>
  <c r="SF5" i="9" s="1"/>
  <c r="SS5" i="9" s="1"/>
  <c r="TG5" i="9" s="1"/>
  <c r="TT5" i="9" s="1"/>
  <c r="UG5" i="9" s="1"/>
  <c r="UU5" i="9" s="1"/>
  <c r="VH5" i="9" s="1"/>
  <c r="VU5" i="9" s="1"/>
  <c r="WI5" i="9" s="1"/>
  <c r="WV5" i="9" s="1"/>
  <c r="XI5" i="9" s="1"/>
  <c r="XW5" i="9" s="1"/>
  <c r="YJ5" i="9" s="1"/>
  <c r="YW5" i="9" s="1"/>
  <c r="ZK5" i="9" s="1"/>
  <c r="ZX5" i="9" s="1"/>
  <c r="AAK5" i="9" s="1"/>
  <c r="AAY5" i="9" s="1"/>
  <c r="ABL5" i="9" s="1"/>
  <c r="ABY5" i="9" s="1"/>
  <c r="ACM5" i="9" s="1"/>
  <c r="ACZ5" i="9" s="1"/>
  <c r="ADM5" i="9" s="1"/>
  <c r="AEA5" i="9" s="1"/>
  <c r="AEN5" i="9" s="1"/>
  <c r="AFA5" i="9" s="1"/>
  <c r="AFO5" i="9" s="1"/>
  <c r="AGB5" i="9" s="1"/>
  <c r="AGO5" i="9" s="1"/>
  <c r="AHC5" i="9" s="1"/>
  <c r="AHP5" i="9" s="1"/>
  <c r="AIC5" i="9" s="1"/>
  <c r="AIQ5" i="9" s="1"/>
  <c r="AJD5" i="9" s="1"/>
  <c r="AJQ5" i="9" s="1"/>
  <c r="S5" i="9"/>
  <c r="AF5" i="9" s="1"/>
  <c r="AT5" i="9" s="1"/>
  <c r="BG5" i="9" s="1"/>
  <c r="BT5" i="9" s="1"/>
  <c r="CH5" i="9" s="1"/>
  <c r="CU5" i="9" s="1"/>
  <c r="DH5" i="9" s="1"/>
  <c r="DV5" i="9" s="1"/>
  <c r="EI5" i="9" s="1"/>
  <c r="EV5" i="9" s="1"/>
  <c r="FJ5" i="9" s="1"/>
  <c r="FW5" i="9" s="1"/>
  <c r="GJ5" i="9" s="1"/>
  <c r="GX5" i="9" s="1"/>
  <c r="HK5" i="9" s="1"/>
  <c r="HX5" i="9" s="1"/>
  <c r="IL5" i="9" s="1"/>
  <c r="IY5" i="9" s="1"/>
  <c r="JL5" i="9" s="1"/>
  <c r="JZ5" i="9" s="1"/>
  <c r="KM5" i="9" s="1"/>
  <c r="KZ5" i="9" s="1"/>
  <c r="LN5" i="9" s="1"/>
  <c r="MA5" i="9" s="1"/>
  <c r="MN5" i="9" s="1"/>
  <c r="NB5" i="9" s="1"/>
  <c r="NO5" i="9" s="1"/>
  <c r="OB5" i="9" s="1"/>
  <c r="OP5" i="9" s="1"/>
  <c r="PC5" i="9" s="1"/>
  <c r="PP5" i="9" s="1"/>
  <c r="QD5" i="9" s="1"/>
  <c r="QQ5" i="9" s="1"/>
  <c r="RD5" i="9" s="1"/>
  <c r="RR5" i="9" s="1"/>
  <c r="SE5" i="9" s="1"/>
  <c r="SR5" i="9" s="1"/>
  <c r="TF5" i="9" s="1"/>
  <c r="TS5" i="9" s="1"/>
  <c r="UF5" i="9" s="1"/>
  <c r="UT5" i="9" s="1"/>
  <c r="VG5" i="9" s="1"/>
  <c r="VT5" i="9" s="1"/>
  <c r="WH5" i="9" s="1"/>
  <c r="WU5" i="9" s="1"/>
  <c r="XH5" i="9" s="1"/>
  <c r="XV5" i="9" s="1"/>
  <c r="YI5" i="9" s="1"/>
  <c r="YV5" i="9" s="1"/>
  <c r="ZJ5" i="9" s="1"/>
  <c r="ZW5" i="9" s="1"/>
  <c r="AAJ5" i="9" s="1"/>
  <c r="AAX5" i="9" s="1"/>
  <c r="ABK5" i="9" s="1"/>
  <c r="ABX5" i="9" s="1"/>
  <c r="ACL5" i="9" s="1"/>
  <c r="ACY5" i="9" s="1"/>
  <c r="ADL5" i="9" s="1"/>
  <c r="ADZ5" i="9" s="1"/>
  <c r="AEM5" i="9" s="1"/>
  <c r="AEZ5" i="9" s="1"/>
  <c r="AFN5" i="9" s="1"/>
  <c r="AGA5" i="9" s="1"/>
  <c r="AGN5" i="9" s="1"/>
  <c r="AHB5" i="9" s="1"/>
  <c r="AHO5" i="9" s="1"/>
  <c r="AIB5" i="9" s="1"/>
  <c r="AIP5" i="9" s="1"/>
  <c r="AJC5" i="9" s="1"/>
  <c r="AJP5" i="9" s="1"/>
  <c r="R5" i="9"/>
  <c r="AE5" i="9" s="1"/>
  <c r="AS5" i="9" s="1"/>
  <c r="BF5" i="9" s="1"/>
  <c r="BS5" i="9" s="1"/>
  <c r="CG5" i="9" s="1"/>
  <c r="CT5" i="9" s="1"/>
  <c r="DG5" i="9" s="1"/>
  <c r="DU5" i="9" s="1"/>
  <c r="EH5" i="9" s="1"/>
  <c r="EU5" i="9" s="1"/>
  <c r="FI5" i="9" s="1"/>
  <c r="FV5" i="9" s="1"/>
  <c r="GI5" i="9" s="1"/>
  <c r="GW5" i="9" s="1"/>
  <c r="HJ5" i="9" s="1"/>
  <c r="HW5" i="9" s="1"/>
  <c r="IK5" i="9" s="1"/>
  <c r="IX5" i="9" s="1"/>
  <c r="JK5" i="9" s="1"/>
  <c r="JY5" i="9" s="1"/>
  <c r="KL5" i="9" s="1"/>
  <c r="KY5" i="9" s="1"/>
  <c r="LM5" i="9" s="1"/>
  <c r="LZ5" i="9" s="1"/>
  <c r="MM5" i="9" s="1"/>
  <c r="NA5" i="9" s="1"/>
  <c r="NN5" i="9" s="1"/>
  <c r="OA5" i="9" s="1"/>
  <c r="OO5" i="9" s="1"/>
  <c r="PB5" i="9" s="1"/>
  <c r="PO5" i="9" s="1"/>
  <c r="QC5" i="9" s="1"/>
  <c r="QP5" i="9" s="1"/>
  <c r="RC5" i="9" s="1"/>
  <c r="RQ5" i="9" s="1"/>
  <c r="SD5" i="9" s="1"/>
  <c r="SQ5" i="9" s="1"/>
  <c r="TE5" i="9" s="1"/>
  <c r="TR5" i="9" s="1"/>
  <c r="UE5" i="9" s="1"/>
  <c r="US5" i="9" s="1"/>
  <c r="VF5" i="9" s="1"/>
  <c r="VS5" i="9" s="1"/>
  <c r="WG5" i="9" s="1"/>
  <c r="WT5" i="9" s="1"/>
  <c r="XG5" i="9" s="1"/>
  <c r="XU5" i="9" s="1"/>
  <c r="YH5" i="9" s="1"/>
  <c r="YU5" i="9" s="1"/>
  <c r="ZI5" i="9" s="1"/>
  <c r="ZV5" i="9" s="1"/>
  <c r="AAI5" i="9" s="1"/>
  <c r="AAW5" i="9" s="1"/>
  <c r="ABJ5" i="9" s="1"/>
  <c r="ABW5" i="9" s="1"/>
  <c r="ACK5" i="9" s="1"/>
  <c r="ACX5" i="9" s="1"/>
  <c r="ADK5" i="9" s="1"/>
  <c r="ADY5" i="9" s="1"/>
  <c r="AEL5" i="9" s="1"/>
  <c r="AEY5" i="9" s="1"/>
  <c r="AFM5" i="9" s="1"/>
  <c r="AFZ5" i="9" s="1"/>
  <c r="AGM5" i="9" s="1"/>
  <c r="AHA5" i="9" s="1"/>
  <c r="AHN5" i="9" s="1"/>
  <c r="AIA5" i="9" s="1"/>
  <c r="AIO5" i="9" s="1"/>
  <c r="AJB5" i="9" s="1"/>
  <c r="AJO5" i="9" s="1"/>
  <c r="Q5" i="9"/>
  <c r="AD5" i="9" s="1"/>
  <c r="AR5" i="9" s="1"/>
  <c r="BE5" i="9" s="1"/>
  <c r="BR5" i="9" s="1"/>
  <c r="CF5" i="9" s="1"/>
  <c r="CS5" i="9" s="1"/>
  <c r="DF5" i="9" s="1"/>
  <c r="DT5" i="9" s="1"/>
  <c r="EG5" i="9" s="1"/>
  <c r="ET5" i="9" s="1"/>
  <c r="FH5" i="9" s="1"/>
  <c r="FU5" i="9" s="1"/>
  <c r="GH5" i="9" s="1"/>
  <c r="GV5" i="9" s="1"/>
  <c r="HI5" i="9" s="1"/>
  <c r="HV5" i="9" s="1"/>
  <c r="IJ5" i="9" s="1"/>
  <c r="IW5" i="9" s="1"/>
  <c r="JJ5" i="9" s="1"/>
  <c r="JX5" i="9" s="1"/>
  <c r="KK5" i="9" s="1"/>
  <c r="KX5" i="9" s="1"/>
  <c r="LL5" i="9" s="1"/>
  <c r="LY5" i="9" s="1"/>
  <c r="ML5" i="9" s="1"/>
  <c r="MZ5" i="9" s="1"/>
  <c r="NM5" i="9" s="1"/>
  <c r="NZ5" i="9" s="1"/>
  <c r="ON5" i="9" s="1"/>
  <c r="PA5" i="9" s="1"/>
  <c r="PN5" i="9" s="1"/>
  <c r="QB5" i="9" s="1"/>
  <c r="QO5" i="9" s="1"/>
  <c r="RB5" i="9" s="1"/>
  <c r="RP5" i="9" s="1"/>
  <c r="SC5" i="9" s="1"/>
  <c r="SP5" i="9" s="1"/>
  <c r="TD5" i="9" s="1"/>
  <c r="TQ5" i="9" s="1"/>
  <c r="UD5" i="9" s="1"/>
  <c r="UR5" i="9" s="1"/>
  <c r="VE5" i="9" s="1"/>
  <c r="VR5" i="9" s="1"/>
  <c r="WF5" i="9" s="1"/>
  <c r="WS5" i="9" s="1"/>
  <c r="XF5" i="9" s="1"/>
  <c r="XT5" i="9" s="1"/>
  <c r="YG5" i="9" s="1"/>
  <c r="YT5" i="9" s="1"/>
  <c r="ZH5" i="9" s="1"/>
  <c r="ZU5" i="9" s="1"/>
  <c r="AAH5" i="9" s="1"/>
  <c r="AAV5" i="9" s="1"/>
  <c r="ABI5" i="9" s="1"/>
  <c r="ABV5" i="9" s="1"/>
  <c r="ACJ5" i="9" s="1"/>
  <c r="ACW5" i="9" s="1"/>
  <c r="ADJ5" i="9" s="1"/>
  <c r="ADX5" i="9" s="1"/>
  <c r="AEK5" i="9" s="1"/>
  <c r="AEX5" i="9" s="1"/>
  <c r="AFL5" i="9" s="1"/>
  <c r="AFY5" i="9" s="1"/>
  <c r="AGL5" i="9" s="1"/>
  <c r="AGZ5" i="9" s="1"/>
  <c r="AHM5" i="9" s="1"/>
  <c r="AHZ5" i="9" s="1"/>
  <c r="AIN5" i="9" s="1"/>
  <c r="AJA5" i="9" s="1"/>
  <c r="AJN5" i="9" s="1"/>
  <c r="AE5" i="16"/>
  <c r="AF5" i="16"/>
  <c r="AG5" i="16"/>
  <c r="AH5" i="16"/>
  <c r="AI5" i="16"/>
  <c r="AJ5" i="16"/>
  <c r="AK5" i="16"/>
  <c r="AL5" i="16"/>
  <c r="AM5" i="16"/>
  <c r="AN5" i="16"/>
  <c r="AO5" i="16"/>
  <c r="AD5" i="16"/>
  <c r="R5" i="16"/>
  <c r="S5" i="16"/>
  <c r="T5" i="16"/>
  <c r="U5" i="16"/>
  <c r="V5" i="16"/>
  <c r="W5" i="16"/>
  <c r="X5" i="16"/>
  <c r="Y5" i="16"/>
  <c r="Z5" i="16"/>
  <c r="AA5" i="16"/>
  <c r="AB5" i="16"/>
  <c r="Q5" i="16"/>
  <c r="OM5" i="8"/>
  <c r="NM5" i="8"/>
  <c r="MZ5" i="8"/>
  <c r="ML5" i="8"/>
  <c r="LY5" i="8"/>
  <c r="LL5" i="8"/>
  <c r="KX5" i="8"/>
  <c r="KK5" i="8"/>
  <c r="JX5" i="8"/>
  <c r="JJ5" i="8"/>
  <c r="IW5" i="8"/>
  <c r="IJ5" i="8"/>
  <c r="HV5" i="8"/>
  <c r="HI5" i="8"/>
  <c r="GV5" i="8"/>
  <c r="GH5" i="8"/>
  <c r="FU5" i="8"/>
  <c r="FH5" i="8"/>
  <c r="ET5" i="8"/>
  <c r="EG5" i="8"/>
  <c r="DT5" i="8"/>
  <c r="DF5" i="8"/>
  <c r="CS5" i="8"/>
  <c r="CF5" i="8"/>
  <c r="BR5" i="8"/>
  <c r="BE5" i="8"/>
  <c r="AR5" i="8"/>
  <c r="AE5" i="8"/>
  <c r="AS5" i="8" s="1"/>
  <c r="BF5" i="8" s="1"/>
  <c r="BS5" i="8" s="1"/>
  <c r="CG5" i="8" s="1"/>
  <c r="CT5" i="8" s="1"/>
  <c r="DG5" i="8" s="1"/>
  <c r="DU5" i="8" s="1"/>
  <c r="EH5" i="8" s="1"/>
  <c r="EU5" i="8" s="1"/>
  <c r="FI5" i="8" s="1"/>
  <c r="FV5" i="8" s="1"/>
  <c r="GI5" i="8" s="1"/>
  <c r="GW5" i="8" s="1"/>
  <c r="HJ5" i="8" s="1"/>
  <c r="HW5" i="8" s="1"/>
  <c r="IK5" i="8" s="1"/>
  <c r="IX5" i="8" s="1"/>
  <c r="JK5" i="8" s="1"/>
  <c r="JY5" i="8" s="1"/>
  <c r="KL5" i="8" s="1"/>
  <c r="KY5" i="8" s="1"/>
  <c r="LM5" i="8" s="1"/>
  <c r="LZ5" i="8" s="1"/>
  <c r="MM5" i="8" s="1"/>
  <c r="NA5" i="8" s="1"/>
  <c r="AD5" i="8"/>
  <c r="R5" i="8"/>
  <c r="S5" i="8"/>
  <c r="AF5" i="8" s="1"/>
  <c r="AT5" i="8" s="1"/>
  <c r="BG5" i="8" s="1"/>
  <c r="BT5" i="8" s="1"/>
  <c r="CH5" i="8" s="1"/>
  <c r="CU5" i="8" s="1"/>
  <c r="DH5" i="8" s="1"/>
  <c r="DV5" i="8" s="1"/>
  <c r="EI5" i="8" s="1"/>
  <c r="EV5" i="8" s="1"/>
  <c r="FJ5" i="8" s="1"/>
  <c r="FW5" i="8" s="1"/>
  <c r="GJ5" i="8" s="1"/>
  <c r="GX5" i="8" s="1"/>
  <c r="HK5" i="8" s="1"/>
  <c r="HX5" i="8" s="1"/>
  <c r="IL5" i="8" s="1"/>
  <c r="IY5" i="8" s="1"/>
  <c r="JL5" i="8" s="1"/>
  <c r="JZ5" i="8" s="1"/>
  <c r="KM5" i="8" s="1"/>
  <c r="KZ5" i="8" s="1"/>
  <c r="LN5" i="8" s="1"/>
  <c r="MA5" i="8" s="1"/>
  <c r="MN5" i="8" s="1"/>
  <c r="NB5" i="8" s="1"/>
  <c r="T5" i="8"/>
  <c r="AG5" i="8" s="1"/>
  <c r="AU5" i="8" s="1"/>
  <c r="BH5" i="8" s="1"/>
  <c r="BU5" i="8" s="1"/>
  <c r="CI5" i="8" s="1"/>
  <c r="CV5" i="8" s="1"/>
  <c r="DI5" i="8" s="1"/>
  <c r="DW5" i="8" s="1"/>
  <c r="EJ5" i="8" s="1"/>
  <c r="EW5" i="8" s="1"/>
  <c r="FK5" i="8" s="1"/>
  <c r="FX5" i="8" s="1"/>
  <c r="GK5" i="8" s="1"/>
  <c r="GY5" i="8" s="1"/>
  <c r="HL5" i="8" s="1"/>
  <c r="HY5" i="8" s="1"/>
  <c r="IM5" i="8" s="1"/>
  <c r="IZ5" i="8" s="1"/>
  <c r="JM5" i="8" s="1"/>
  <c r="KA5" i="8" s="1"/>
  <c r="KN5" i="8" s="1"/>
  <c r="LA5" i="8" s="1"/>
  <c r="LO5" i="8" s="1"/>
  <c r="MB5" i="8" s="1"/>
  <c r="MO5" i="8" s="1"/>
  <c r="NC5" i="8" s="1"/>
  <c r="U5" i="8"/>
  <c r="AH5" i="8" s="1"/>
  <c r="AV5" i="8" s="1"/>
  <c r="BI5" i="8" s="1"/>
  <c r="BV5" i="8" s="1"/>
  <c r="CJ5" i="8" s="1"/>
  <c r="CW5" i="8" s="1"/>
  <c r="DJ5" i="8" s="1"/>
  <c r="DX5" i="8" s="1"/>
  <c r="EK5" i="8" s="1"/>
  <c r="EX5" i="8" s="1"/>
  <c r="FL5" i="8" s="1"/>
  <c r="FY5" i="8" s="1"/>
  <c r="GL5" i="8" s="1"/>
  <c r="GZ5" i="8" s="1"/>
  <c r="HM5" i="8" s="1"/>
  <c r="HZ5" i="8" s="1"/>
  <c r="IN5" i="8" s="1"/>
  <c r="JA5" i="8" s="1"/>
  <c r="JN5" i="8" s="1"/>
  <c r="KB5" i="8" s="1"/>
  <c r="KO5" i="8" s="1"/>
  <c r="LB5" i="8" s="1"/>
  <c r="LP5" i="8" s="1"/>
  <c r="MC5" i="8" s="1"/>
  <c r="MP5" i="8" s="1"/>
  <c r="ND5" i="8" s="1"/>
  <c r="V5" i="8"/>
  <c r="AI5" i="8" s="1"/>
  <c r="AW5" i="8" s="1"/>
  <c r="BJ5" i="8" s="1"/>
  <c r="BW5" i="8" s="1"/>
  <c r="CK5" i="8" s="1"/>
  <c r="CX5" i="8" s="1"/>
  <c r="DK5" i="8" s="1"/>
  <c r="DY5" i="8" s="1"/>
  <c r="EL5" i="8" s="1"/>
  <c r="EY5" i="8" s="1"/>
  <c r="FM5" i="8" s="1"/>
  <c r="FZ5" i="8" s="1"/>
  <c r="GM5" i="8" s="1"/>
  <c r="HA5" i="8" s="1"/>
  <c r="HN5" i="8" s="1"/>
  <c r="IA5" i="8" s="1"/>
  <c r="IO5" i="8" s="1"/>
  <c r="JB5" i="8" s="1"/>
  <c r="JO5" i="8" s="1"/>
  <c r="KC5" i="8" s="1"/>
  <c r="KP5" i="8" s="1"/>
  <c r="LC5" i="8" s="1"/>
  <c r="LQ5" i="8" s="1"/>
  <c r="MD5" i="8" s="1"/>
  <c r="MQ5" i="8" s="1"/>
  <c r="NE5" i="8" s="1"/>
  <c r="W5" i="8"/>
  <c r="AJ5" i="8" s="1"/>
  <c r="AX5" i="8" s="1"/>
  <c r="BK5" i="8" s="1"/>
  <c r="BX5" i="8" s="1"/>
  <c r="CL5" i="8" s="1"/>
  <c r="CY5" i="8" s="1"/>
  <c r="DL5" i="8" s="1"/>
  <c r="DZ5" i="8" s="1"/>
  <c r="EM5" i="8" s="1"/>
  <c r="EZ5" i="8" s="1"/>
  <c r="FN5" i="8" s="1"/>
  <c r="GA5" i="8" s="1"/>
  <c r="GN5" i="8" s="1"/>
  <c r="HB5" i="8" s="1"/>
  <c r="HO5" i="8" s="1"/>
  <c r="IB5" i="8" s="1"/>
  <c r="IP5" i="8" s="1"/>
  <c r="JC5" i="8" s="1"/>
  <c r="JP5" i="8" s="1"/>
  <c r="KD5" i="8" s="1"/>
  <c r="KQ5" i="8" s="1"/>
  <c r="LD5" i="8" s="1"/>
  <c r="LR5" i="8" s="1"/>
  <c r="ME5" i="8" s="1"/>
  <c r="MR5" i="8" s="1"/>
  <c r="NF5" i="8" s="1"/>
  <c r="X5" i="8"/>
  <c r="AK5" i="8" s="1"/>
  <c r="AY5" i="8" s="1"/>
  <c r="BL5" i="8" s="1"/>
  <c r="BY5" i="8" s="1"/>
  <c r="CM5" i="8" s="1"/>
  <c r="CZ5" i="8" s="1"/>
  <c r="DM5" i="8" s="1"/>
  <c r="EA5" i="8" s="1"/>
  <c r="EN5" i="8" s="1"/>
  <c r="FA5" i="8" s="1"/>
  <c r="FO5" i="8" s="1"/>
  <c r="GB5" i="8" s="1"/>
  <c r="GO5" i="8" s="1"/>
  <c r="HC5" i="8" s="1"/>
  <c r="HP5" i="8" s="1"/>
  <c r="IC5" i="8" s="1"/>
  <c r="IQ5" i="8" s="1"/>
  <c r="JD5" i="8" s="1"/>
  <c r="JQ5" i="8" s="1"/>
  <c r="KE5" i="8" s="1"/>
  <c r="KR5" i="8" s="1"/>
  <c r="LE5" i="8" s="1"/>
  <c r="LS5" i="8" s="1"/>
  <c r="MF5" i="8" s="1"/>
  <c r="MS5" i="8" s="1"/>
  <c r="NG5" i="8" s="1"/>
  <c r="Y5" i="8"/>
  <c r="AL5" i="8" s="1"/>
  <c r="AZ5" i="8" s="1"/>
  <c r="BM5" i="8" s="1"/>
  <c r="BZ5" i="8" s="1"/>
  <c r="CN5" i="8" s="1"/>
  <c r="DA5" i="8" s="1"/>
  <c r="DN5" i="8" s="1"/>
  <c r="EB5" i="8" s="1"/>
  <c r="EO5" i="8" s="1"/>
  <c r="FB5" i="8" s="1"/>
  <c r="FP5" i="8" s="1"/>
  <c r="GC5" i="8" s="1"/>
  <c r="GP5" i="8" s="1"/>
  <c r="HD5" i="8" s="1"/>
  <c r="HQ5" i="8" s="1"/>
  <c r="ID5" i="8" s="1"/>
  <c r="IR5" i="8" s="1"/>
  <c r="JE5" i="8" s="1"/>
  <c r="JR5" i="8" s="1"/>
  <c r="KF5" i="8" s="1"/>
  <c r="KS5" i="8" s="1"/>
  <c r="LF5" i="8" s="1"/>
  <c r="LT5" i="8" s="1"/>
  <c r="MG5" i="8" s="1"/>
  <c r="MT5" i="8" s="1"/>
  <c r="NH5" i="8" s="1"/>
  <c r="Z5" i="8"/>
  <c r="AM5" i="8" s="1"/>
  <c r="BA5" i="8" s="1"/>
  <c r="BN5" i="8" s="1"/>
  <c r="CA5" i="8" s="1"/>
  <c r="CO5" i="8" s="1"/>
  <c r="DB5" i="8" s="1"/>
  <c r="DO5" i="8" s="1"/>
  <c r="EC5" i="8" s="1"/>
  <c r="EP5" i="8" s="1"/>
  <c r="FC5" i="8" s="1"/>
  <c r="FQ5" i="8" s="1"/>
  <c r="GD5" i="8" s="1"/>
  <c r="GQ5" i="8" s="1"/>
  <c r="HE5" i="8" s="1"/>
  <c r="HR5" i="8" s="1"/>
  <c r="IE5" i="8" s="1"/>
  <c r="IS5" i="8" s="1"/>
  <c r="JF5" i="8" s="1"/>
  <c r="JS5" i="8" s="1"/>
  <c r="KG5" i="8" s="1"/>
  <c r="KT5" i="8" s="1"/>
  <c r="LG5" i="8" s="1"/>
  <c r="LU5" i="8" s="1"/>
  <c r="MH5" i="8" s="1"/>
  <c r="MU5" i="8" s="1"/>
  <c r="NI5" i="8" s="1"/>
  <c r="AA5" i="8"/>
  <c r="AN5" i="8" s="1"/>
  <c r="BB5" i="8" s="1"/>
  <c r="BO5" i="8" s="1"/>
  <c r="CB5" i="8" s="1"/>
  <c r="CP5" i="8" s="1"/>
  <c r="DC5" i="8" s="1"/>
  <c r="DP5" i="8" s="1"/>
  <c r="ED5" i="8" s="1"/>
  <c r="EQ5" i="8" s="1"/>
  <c r="FD5" i="8" s="1"/>
  <c r="FR5" i="8" s="1"/>
  <c r="GE5" i="8" s="1"/>
  <c r="GR5" i="8" s="1"/>
  <c r="HF5" i="8" s="1"/>
  <c r="HS5" i="8" s="1"/>
  <c r="IF5" i="8" s="1"/>
  <c r="IT5" i="8" s="1"/>
  <c r="JG5" i="8" s="1"/>
  <c r="JT5" i="8" s="1"/>
  <c r="KH5" i="8" s="1"/>
  <c r="KU5" i="8" s="1"/>
  <c r="LH5" i="8" s="1"/>
  <c r="LV5" i="8" s="1"/>
  <c r="MI5" i="8" s="1"/>
  <c r="MV5" i="8" s="1"/>
  <c r="NJ5" i="8" s="1"/>
  <c r="AB5" i="8"/>
  <c r="AO5" i="8" s="1"/>
  <c r="BC5" i="8" s="1"/>
  <c r="BP5" i="8" s="1"/>
  <c r="CC5" i="8" s="1"/>
  <c r="CQ5" i="8" s="1"/>
  <c r="DD5" i="8" s="1"/>
  <c r="DQ5" i="8" s="1"/>
  <c r="EE5" i="8" s="1"/>
  <c r="ER5" i="8" s="1"/>
  <c r="FE5" i="8" s="1"/>
  <c r="FS5" i="8" s="1"/>
  <c r="GF5" i="8" s="1"/>
  <c r="GS5" i="8" s="1"/>
  <c r="HG5" i="8" s="1"/>
  <c r="HT5" i="8" s="1"/>
  <c r="IG5" i="8" s="1"/>
  <c r="IU5" i="8" s="1"/>
  <c r="JH5" i="8" s="1"/>
  <c r="JU5" i="8" s="1"/>
  <c r="KI5" i="8" s="1"/>
  <c r="KV5" i="8" s="1"/>
  <c r="LI5" i="8" s="1"/>
  <c r="LW5" i="8" s="1"/>
  <c r="MJ5" i="8" s="1"/>
  <c r="MW5" i="8" s="1"/>
  <c r="NK5" i="8" s="1"/>
  <c r="Q5" i="8"/>
  <c r="R5" i="6"/>
  <c r="AE5" i="6" s="1"/>
  <c r="AS5" i="6" s="1"/>
  <c r="BF5" i="6" s="1"/>
  <c r="BS5" i="6" s="1"/>
  <c r="CG5" i="6" s="1"/>
  <c r="CT5" i="6" s="1"/>
  <c r="DG5" i="6" s="1"/>
  <c r="DU5" i="6" s="1"/>
  <c r="EH5" i="6" s="1"/>
  <c r="EU5" i="6" s="1"/>
  <c r="FI5" i="6" s="1"/>
  <c r="FV5" i="6" s="1"/>
  <c r="GI5" i="6" s="1"/>
  <c r="GW5" i="6" s="1"/>
  <c r="HJ5" i="6" s="1"/>
  <c r="HW5" i="6" s="1"/>
  <c r="IK5" i="6" s="1"/>
  <c r="IX5" i="6" s="1"/>
  <c r="JK5" i="6" s="1"/>
  <c r="JY5" i="6" s="1"/>
  <c r="KL5" i="6" s="1"/>
  <c r="KY5" i="6" s="1"/>
  <c r="LM5" i="6" s="1"/>
  <c r="LZ5" i="6" s="1"/>
  <c r="MM5" i="6" s="1"/>
  <c r="NA5" i="6" s="1"/>
  <c r="NN5" i="6" s="1"/>
  <c r="OA5" i="6" s="1"/>
  <c r="OO5" i="6" s="1"/>
  <c r="PB5" i="6" s="1"/>
  <c r="PO5" i="6" s="1"/>
  <c r="S5" i="6"/>
  <c r="AF5" i="6" s="1"/>
  <c r="AT5" i="6" s="1"/>
  <c r="BG5" i="6" s="1"/>
  <c r="BT5" i="6" s="1"/>
  <c r="CH5" i="6" s="1"/>
  <c r="CU5" i="6" s="1"/>
  <c r="DH5" i="6" s="1"/>
  <c r="DV5" i="6" s="1"/>
  <c r="EI5" i="6" s="1"/>
  <c r="EV5" i="6" s="1"/>
  <c r="FJ5" i="6" s="1"/>
  <c r="FW5" i="6" s="1"/>
  <c r="GJ5" i="6" s="1"/>
  <c r="GX5" i="6" s="1"/>
  <c r="HK5" i="6" s="1"/>
  <c r="HX5" i="6" s="1"/>
  <c r="IL5" i="6" s="1"/>
  <c r="IY5" i="6" s="1"/>
  <c r="JL5" i="6" s="1"/>
  <c r="JZ5" i="6" s="1"/>
  <c r="KM5" i="6" s="1"/>
  <c r="KZ5" i="6" s="1"/>
  <c r="LN5" i="6" s="1"/>
  <c r="MA5" i="6" s="1"/>
  <c r="MN5" i="6" s="1"/>
  <c r="NB5" i="6" s="1"/>
  <c r="NO5" i="6" s="1"/>
  <c r="OB5" i="6" s="1"/>
  <c r="OP5" i="6" s="1"/>
  <c r="PC5" i="6" s="1"/>
  <c r="PP5" i="6" s="1"/>
  <c r="T5" i="6"/>
  <c r="AG5" i="6" s="1"/>
  <c r="AU5" i="6" s="1"/>
  <c r="BH5" i="6" s="1"/>
  <c r="BU5" i="6" s="1"/>
  <c r="CI5" i="6" s="1"/>
  <c r="CV5" i="6" s="1"/>
  <c r="DI5" i="6" s="1"/>
  <c r="DW5" i="6" s="1"/>
  <c r="EJ5" i="6" s="1"/>
  <c r="EW5" i="6" s="1"/>
  <c r="FK5" i="6" s="1"/>
  <c r="FX5" i="6" s="1"/>
  <c r="GK5" i="6" s="1"/>
  <c r="GY5" i="6" s="1"/>
  <c r="HL5" i="6" s="1"/>
  <c r="HY5" i="6" s="1"/>
  <c r="IM5" i="6" s="1"/>
  <c r="IZ5" i="6" s="1"/>
  <c r="JM5" i="6" s="1"/>
  <c r="KA5" i="6" s="1"/>
  <c r="KN5" i="6" s="1"/>
  <c r="LA5" i="6" s="1"/>
  <c r="LO5" i="6" s="1"/>
  <c r="MB5" i="6" s="1"/>
  <c r="MO5" i="6" s="1"/>
  <c r="NC5" i="6" s="1"/>
  <c r="NP5" i="6" s="1"/>
  <c r="OC5" i="6" s="1"/>
  <c r="OQ5" i="6" s="1"/>
  <c r="PD5" i="6" s="1"/>
  <c r="PQ5" i="6" s="1"/>
  <c r="U5" i="6"/>
  <c r="AH5" i="6" s="1"/>
  <c r="AV5" i="6" s="1"/>
  <c r="BI5" i="6" s="1"/>
  <c r="BV5" i="6" s="1"/>
  <c r="CJ5" i="6" s="1"/>
  <c r="CW5" i="6" s="1"/>
  <c r="DJ5" i="6" s="1"/>
  <c r="DX5" i="6" s="1"/>
  <c r="EK5" i="6" s="1"/>
  <c r="EX5" i="6" s="1"/>
  <c r="FL5" i="6" s="1"/>
  <c r="FY5" i="6" s="1"/>
  <c r="GL5" i="6" s="1"/>
  <c r="GZ5" i="6" s="1"/>
  <c r="HM5" i="6" s="1"/>
  <c r="HZ5" i="6" s="1"/>
  <c r="IN5" i="6" s="1"/>
  <c r="JA5" i="6" s="1"/>
  <c r="JN5" i="6" s="1"/>
  <c r="KB5" i="6" s="1"/>
  <c r="KO5" i="6" s="1"/>
  <c r="LB5" i="6" s="1"/>
  <c r="LP5" i="6" s="1"/>
  <c r="MC5" i="6" s="1"/>
  <c r="MP5" i="6" s="1"/>
  <c r="ND5" i="6" s="1"/>
  <c r="NQ5" i="6" s="1"/>
  <c r="OD5" i="6" s="1"/>
  <c r="OR5" i="6" s="1"/>
  <c r="PE5" i="6" s="1"/>
  <c r="PR5" i="6" s="1"/>
  <c r="V5" i="6"/>
  <c r="AI5" i="6" s="1"/>
  <c r="AW5" i="6" s="1"/>
  <c r="BJ5" i="6" s="1"/>
  <c r="BW5" i="6" s="1"/>
  <c r="CK5" i="6" s="1"/>
  <c r="CX5" i="6" s="1"/>
  <c r="DK5" i="6" s="1"/>
  <c r="DY5" i="6" s="1"/>
  <c r="EL5" i="6" s="1"/>
  <c r="EY5" i="6" s="1"/>
  <c r="FM5" i="6" s="1"/>
  <c r="FZ5" i="6" s="1"/>
  <c r="GM5" i="6" s="1"/>
  <c r="HA5" i="6" s="1"/>
  <c r="HN5" i="6" s="1"/>
  <c r="IA5" i="6" s="1"/>
  <c r="IO5" i="6" s="1"/>
  <c r="JB5" i="6" s="1"/>
  <c r="JO5" i="6" s="1"/>
  <c r="KC5" i="6" s="1"/>
  <c r="KP5" i="6" s="1"/>
  <c r="LC5" i="6" s="1"/>
  <c r="LQ5" i="6" s="1"/>
  <c r="MD5" i="6" s="1"/>
  <c r="MQ5" i="6" s="1"/>
  <c r="NE5" i="6" s="1"/>
  <c r="NR5" i="6" s="1"/>
  <c r="OE5" i="6" s="1"/>
  <c r="OS5" i="6" s="1"/>
  <c r="PF5" i="6" s="1"/>
  <c r="PS5" i="6" s="1"/>
  <c r="W5" i="6"/>
  <c r="AJ5" i="6" s="1"/>
  <c r="AX5" i="6" s="1"/>
  <c r="BK5" i="6" s="1"/>
  <c r="BX5" i="6" s="1"/>
  <c r="CL5" i="6" s="1"/>
  <c r="CY5" i="6" s="1"/>
  <c r="DL5" i="6" s="1"/>
  <c r="DZ5" i="6" s="1"/>
  <c r="EM5" i="6" s="1"/>
  <c r="EZ5" i="6" s="1"/>
  <c r="FN5" i="6" s="1"/>
  <c r="GA5" i="6" s="1"/>
  <c r="GN5" i="6" s="1"/>
  <c r="HB5" i="6" s="1"/>
  <c r="HO5" i="6" s="1"/>
  <c r="IB5" i="6" s="1"/>
  <c r="IP5" i="6" s="1"/>
  <c r="JC5" i="6" s="1"/>
  <c r="JP5" i="6" s="1"/>
  <c r="KD5" i="6" s="1"/>
  <c r="KQ5" i="6" s="1"/>
  <c r="LD5" i="6" s="1"/>
  <c r="LR5" i="6" s="1"/>
  <c r="ME5" i="6" s="1"/>
  <c r="MR5" i="6" s="1"/>
  <c r="NF5" i="6" s="1"/>
  <c r="NS5" i="6" s="1"/>
  <c r="OF5" i="6" s="1"/>
  <c r="OT5" i="6" s="1"/>
  <c r="PG5" i="6" s="1"/>
  <c r="PT5" i="6" s="1"/>
  <c r="X5" i="6"/>
  <c r="AK5" i="6" s="1"/>
  <c r="AY5" i="6" s="1"/>
  <c r="BL5" i="6" s="1"/>
  <c r="BY5" i="6" s="1"/>
  <c r="CM5" i="6" s="1"/>
  <c r="CZ5" i="6" s="1"/>
  <c r="DM5" i="6" s="1"/>
  <c r="EA5" i="6" s="1"/>
  <c r="EN5" i="6" s="1"/>
  <c r="FA5" i="6" s="1"/>
  <c r="FO5" i="6" s="1"/>
  <c r="GB5" i="6" s="1"/>
  <c r="GO5" i="6" s="1"/>
  <c r="HC5" i="6" s="1"/>
  <c r="HP5" i="6" s="1"/>
  <c r="IC5" i="6" s="1"/>
  <c r="IQ5" i="6" s="1"/>
  <c r="JD5" i="6" s="1"/>
  <c r="JQ5" i="6" s="1"/>
  <c r="KE5" i="6" s="1"/>
  <c r="KR5" i="6" s="1"/>
  <c r="LE5" i="6" s="1"/>
  <c r="LS5" i="6" s="1"/>
  <c r="MF5" i="6" s="1"/>
  <c r="MS5" i="6" s="1"/>
  <c r="NG5" i="6" s="1"/>
  <c r="NT5" i="6" s="1"/>
  <c r="OG5" i="6" s="1"/>
  <c r="OU5" i="6" s="1"/>
  <c r="PH5" i="6" s="1"/>
  <c r="PU5" i="6" s="1"/>
  <c r="Y5" i="6"/>
  <c r="AL5" i="6" s="1"/>
  <c r="AZ5" i="6" s="1"/>
  <c r="BM5" i="6" s="1"/>
  <c r="BZ5" i="6" s="1"/>
  <c r="CN5" i="6" s="1"/>
  <c r="DA5" i="6" s="1"/>
  <c r="DN5" i="6" s="1"/>
  <c r="EB5" i="6" s="1"/>
  <c r="EO5" i="6" s="1"/>
  <c r="FB5" i="6" s="1"/>
  <c r="FP5" i="6" s="1"/>
  <c r="GC5" i="6" s="1"/>
  <c r="GP5" i="6" s="1"/>
  <c r="HD5" i="6" s="1"/>
  <c r="HQ5" i="6" s="1"/>
  <c r="ID5" i="6" s="1"/>
  <c r="IR5" i="6" s="1"/>
  <c r="JE5" i="6" s="1"/>
  <c r="JR5" i="6" s="1"/>
  <c r="KF5" i="6" s="1"/>
  <c r="KS5" i="6" s="1"/>
  <c r="LF5" i="6" s="1"/>
  <c r="LT5" i="6" s="1"/>
  <c r="MG5" i="6" s="1"/>
  <c r="MT5" i="6" s="1"/>
  <c r="NH5" i="6" s="1"/>
  <c r="NU5" i="6" s="1"/>
  <c r="OH5" i="6" s="1"/>
  <c r="OV5" i="6" s="1"/>
  <c r="PI5" i="6" s="1"/>
  <c r="PV5" i="6" s="1"/>
  <c r="Z5" i="6"/>
  <c r="AM5" i="6" s="1"/>
  <c r="BA5" i="6" s="1"/>
  <c r="BN5" i="6" s="1"/>
  <c r="CA5" i="6" s="1"/>
  <c r="CO5" i="6" s="1"/>
  <c r="DB5" i="6" s="1"/>
  <c r="DO5" i="6" s="1"/>
  <c r="EC5" i="6" s="1"/>
  <c r="EP5" i="6" s="1"/>
  <c r="FC5" i="6" s="1"/>
  <c r="FQ5" i="6" s="1"/>
  <c r="GD5" i="6" s="1"/>
  <c r="GQ5" i="6" s="1"/>
  <c r="HE5" i="6" s="1"/>
  <c r="HR5" i="6" s="1"/>
  <c r="IE5" i="6" s="1"/>
  <c r="IS5" i="6" s="1"/>
  <c r="JF5" i="6" s="1"/>
  <c r="JS5" i="6" s="1"/>
  <c r="KG5" i="6" s="1"/>
  <c r="KT5" i="6" s="1"/>
  <c r="LG5" i="6" s="1"/>
  <c r="LU5" i="6" s="1"/>
  <c r="MH5" i="6" s="1"/>
  <c r="MU5" i="6" s="1"/>
  <c r="NI5" i="6" s="1"/>
  <c r="NV5" i="6" s="1"/>
  <c r="OI5" i="6" s="1"/>
  <c r="OW5" i="6" s="1"/>
  <c r="PJ5" i="6" s="1"/>
  <c r="PW5" i="6" s="1"/>
  <c r="AA5" i="6"/>
  <c r="AN5" i="6" s="1"/>
  <c r="BB5" i="6" s="1"/>
  <c r="BO5" i="6" s="1"/>
  <c r="CB5" i="6" s="1"/>
  <c r="CP5" i="6" s="1"/>
  <c r="DC5" i="6" s="1"/>
  <c r="DP5" i="6" s="1"/>
  <c r="ED5" i="6" s="1"/>
  <c r="EQ5" i="6" s="1"/>
  <c r="FD5" i="6" s="1"/>
  <c r="FR5" i="6" s="1"/>
  <c r="GE5" i="6" s="1"/>
  <c r="GR5" i="6" s="1"/>
  <c r="HF5" i="6" s="1"/>
  <c r="HS5" i="6" s="1"/>
  <c r="IF5" i="6" s="1"/>
  <c r="IT5" i="6" s="1"/>
  <c r="JG5" i="6" s="1"/>
  <c r="JT5" i="6" s="1"/>
  <c r="KH5" i="6" s="1"/>
  <c r="KU5" i="6" s="1"/>
  <c r="LH5" i="6" s="1"/>
  <c r="LV5" i="6" s="1"/>
  <c r="MI5" i="6" s="1"/>
  <c r="MV5" i="6" s="1"/>
  <c r="NJ5" i="6" s="1"/>
  <c r="NW5" i="6" s="1"/>
  <c r="OJ5" i="6" s="1"/>
  <c r="OX5" i="6" s="1"/>
  <c r="PK5" i="6" s="1"/>
  <c r="PX5" i="6" s="1"/>
  <c r="AB5" i="6"/>
  <c r="AO5" i="6" s="1"/>
  <c r="BC5" i="6" s="1"/>
  <c r="BP5" i="6" s="1"/>
  <c r="CC5" i="6" s="1"/>
  <c r="CQ5" i="6" s="1"/>
  <c r="DD5" i="6" s="1"/>
  <c r="DQ5" i="6" s="1"/>
  <c r="EE5" i="6" s="1"/>
  <c r="ER5" i="6" s="1"/>
  <c r="FE5" i="6" s="1"/>
  <c r="FS5" i="6" s="1"/>
  <c r="GF5" i="6" s="1"/>
  <c r="GS5" i="6" s="1"/>
  <c r="HG5" i="6" s="1"/>
  <c r="HT5" i="6" s="1"/>
  <c r="IG5" i="6" s="1"/>
  <c r="IU5" i="6" s="1"/>
  <c r="JH5" i="6" s="1"/>
  <c r="JU5" i="6" s="1"/>
  <c r="KI5" i="6" s="1"/>
  <c r="KV5" i="6" s="1"/>
  <c r="LI5" i="6" s="1"/>
  <c r="LW5" i="6" s="1"/>
  <c r="MJ5" i="6" s="1"/>
  <c r="MW5" i="6" s="1"/>
  <c r="NK5" i="6" s="1"/>
  <c r="NX5" i="6" s="1"/>
  <c r="OK5" i="6" s="1"/>
  <c r="OY5" i="6" s="1"/>
  <c r="PL5" i="6" s="1"/>
  <c r="PY5" i="6" s="1"/>
  <c r="Q5" i="6"/>
  <c r="AD5" i="6" s="1"/>
  <c r="AR5" i="6" s="1"/>
  <c r="BE5" i="6" s="1"/>
  <c r="BR5" i="6" s="1"/>
  <c r="CF5" i="6" s="1"/>
  <c r="CS5" i="6" s="1"/>
  <c r="DF5" i="6" s="1"/>
  <c r="DT5" i="6" s="1"/>
  <c r="EG5" i="6" s="1"/>
  <c r="ET5" i="6" s="1"/>
  <c r="FH5" i="6" s="1"/>
  <c r="FU5" i="6" s="1"/>
  <c r="GH5" i="6" s="1"/>
  <c r="GV5" i="6" s="1"/>
  <c r="HI5" i="6" s="1"/>
  <c r="HV5" i="6" s="1"/>
  <c r="IJ5" i="6" s="1"/>
  <c r="IW5" i="6" s="1"/>
  <c r="JJ5" i="6" s="1"/>
  <c r="JX5" i="6" s="1"/>
  <c r="KK5" i="6" s="1"/>
  <c r="KX5" i="6" s="1"/>
  <c r="LL5" i="6" s="1"/>
  <c r="LY5" i="6" s="1"/>
  <c r="ML5" i="6" s="1"/>
  <c r="MZ5" i="6" s="1"/>
  <c r="NM5" i="6" s="1"/>
  <c r="NZ5" i="6" s="1"/>
  <c r="ON5" i="6" s="1"/>
  <c r="PA5" i="6" s="1"/>
  <c r="PN5" i="6" s="1"/>
  <c r="WR5" i="5"/>
  <c r="WE5" i="5"/>
  <c r="VR5" i="5"/>
  <c r="VE5" i="5"/>
  <c r="UR5" i="5"/>
  <c r="UD5" i="5"/>
  <c r="TQ5" i="5"/>
  <c r="TD5" i="5"/>
  <c r="SP5" i="5"/>
  <c r="SC5" i="5"/>
  <c r="RP5" i="5"/>
  <c r="RB5" i="5"/>
  <c r="QO5" i="5"/>
  <c r="QB5" i="5"/>
  <c r="PN5" i="5"/>
  <c r="PA5" i="5"/>
  <c r="ON5" i="5"/>
  <c r="NZ5" i="5"/>
  <c r="NM5" i="5"/>
  <c r="MZ5" i="5"/>
  <c r="ML5" i="5"/>
  <c r="LY5" i="5"/>
  <c r="LL5" i="5"/>
  <c r="KX5" i="5"/>
  <c r="KK5" i="5"/>
  <c r="JX5" i="5"/>
  <c r="JJ5" i="5"/>
  <c r="IW5" i="5"/>
  <c r="IJ5" i="5"/>
  <c r="HV5" i="5"/>
  <c r="HI5" i="5"/>
  <c r="GV5" i="5"/>
  <c r="GH5" i="5"/>
  <c r="FU5" i="5"/>
  <c r="FH5" i="5"/>
  <c r="ET5" i="5"/>
  <c r="EG5" i="5"/>
  <c r="DT5" i="5"/>
  <c r="DF5" i="5"/>
  <c r="CS5" i="5"/>
  <c r="CF5" i="5"/>
  <c r="BR5" i="5"/>
  <c r="BE5" i="5"/>
  <c r="AR5" i="5"/>
  <c r="AD5" i="5"/>
  <c r="R5" i="5"/>
  <c r="AE5" i="5" s="1"/>
  <c r="AS5" i="5" s="1"/>
  <c r="BF5" i="5" s="1"/>
  <c r="BS5" i="5" s="1"/>
  <c r="CG5" i="5" s="1"/>
  <c r="CT5" i="5" s="1"/>
  <c r="DG5" i="5" s="1"/>
  <c r="DU5" i="5" s="1"/>
  <c r="EH5" i="5" s="1"/>
  <c r="EU5" i="5" s="1"/>
  <c r="FI5" i="5" s="1"/>
  <c r="FV5" i="5" s="1"/>
  <c r="GI5" i="5" s="1"/>
  <c r="GW5" i="5" s="1"/>
  <c r="HJ5" i="5" s="1"/>
  <c r="HW5" i="5" s="1"/>
  <c r="IK5" i="5" s="1"/>
  <c r="IX5" i="5" s="1"/>
  <c r="JK5" i="5" s="1"/>
  <c r="JY5" i="5" s="1"/>
  <c r="KL5" i="5" s="1"/>
  <c r="KY5" i="5" s="1"/>
  <c r="LM5" i="5" s="1"/>
  <c r="LZ5" i="5" s="1"/>
  <c r="MM5" i="5" s="1"/>
  <c r="NA5" i="5" s="1"/>
  <c r="NN5" i="5" s="1"/>
  <c r="OA5" i="5" s="1"/>
  <c r="OO5" i="5" s="1"/>
  <c r="PB5" i="5" s="1"/>
  <c r="PO5" i="5" s="1"/>
  <c r="QC5" i="5" s="1"/>
  <c r="QP5" i="5" s="1"/>
  <c r="RC5" i="5" s="1"/>
  <c r="RQ5" i="5" s="1"/>
  <c r="SD5" i="5" s="1"/>
  <c r="SQ5" i="5" s="1"/>
  <c r="TE5" i="5" s="1"/>
  <c r="TR5" i="5" s="1"/>
  <c r="UE5" i="5" s="1"/>
  <c r="US5" i="5" s="1"/>
  <c r="VF5" i="5" s="1"/>
  <c r="VS5" i="5" s="1"/>
  <c r="WF5" i="5" s="1"/>
  <c r="S5" i="5"/>
  <c r="AF5" i="5" s="1"/>
  <c r="AT5" i="5" s="1"/>
  <c r="BG5" i="5" s="1"/>
  <c r="BT5" i="5" s="1"/>
  <c r="CH5" i="5" s="1"/>
  <c r="CU5" i="5" s="1"/>
  <c r="DH5" i="5" s="1"/>
  <c r="DV5" i="5" s="1"/>
  <c r="EI5" i="5" s="1"/>
  <c r="EV5" i="5" s="1"/>
  <c r="FJ5" i="5" s="1"/>
  <c r="FW5" i="5" s="1"/>
  <c r="GJ5" i="5" s="1"/>
  <c r="GX5" i="5" s="1"/>
  <c r="HK5" i="5" s="1"/>
  <c r="HX5" i="5" s="1"/>
  <c r="IL5" i="5" s="1"/>
  <c r="IY5" i="5" s="1"/>
  <c r="JL5" i="5" s="1"/>
  <c r="JZ5" i="5" s="1"/>
  <c r="KM5" i="5" s="1"/>
  <c r="KZ5" i="5" s="1"/>
  <c r="LN5" i="5" s="1"/>
  <c r="MA5" i="5" s="1"/>
  <c r="MN5" i="5" s="1"/>
  <c r="NB5" i="5" s="1"/>
  <c r="NO5" i="5" s="1"/>
  <c r="OB5" i="5" s="1"/>
  <c r="OP5" i="5" s="1"/>
  <c r="PC5" i="5" s="1"/>
  <c r="PP5" i="5" s="1"/>
  <c r="QD5" i="5" s="1"/>
  <c r="QQ5" i="5" s="1"/>
  <c r="RD5" i="5" s="1"/>
  <c r="RR5" i="5" s="1"/>
  <c r="SE5" i="5" s="1"/>
  <c r="SR5" i="5" s="1"/>
  <c r="TF5" i="5" s="1"/>
  <c r="TS5" i="5" s="1"/>
  <c r="UF5" i="5" s="1"/>
  <c r="UT5" i="5" s="1"/>
  <c r="VG5" i="5" s="1"/>
  <c r="VT5" i="5" s="1"/>
  <c r="WG5" i="5" s="1"/>
  <c r="T5" i="5"/>
  <c r="AG5" i="5" s="1"/>
  <c r="AU5" i="5" s="1"/>
  <c r="BH5" i="5" s="1"/>
  <c r="BU5" i="5" s="1"/>
  <c r="CI5" i="5" s="1"/>
  <c r="CV5" i="5" s="1"/>
  <c r="DI5" i="5" s="1"/>
  <c r="DW5" i="5" s="1"/>
  <c r="EJ5" i="5" s="1"/>
  <c r="EW5" i="5" s="1"/>
  <c r="FK5" i="5" s="1"/>
  <c r="FX5" i="5" s="1"/>
  <c r="GK5" i="5" s="1"/>
  <c r="GY5" i="5" s="1"/>
  <c r="HL5" i="5" s="1"/>
  <c r="HY5" i="5" s="1"/>
  <c r="IM5" i="5" s="1"/>
  <c r="IZ5" i="5" s="1"/>
  <c r="JM5" i="5" s="1"/>
  <c r="KA5" i="5" s="1"/>
  <c r="KN5" i="5" s="1"/>
  <c r="LA5" i="5" s="1"/>
  <c r="LO5" i="5" s="1"/>
  <c r="MB5" i="5" s="1"/>
  <c r="MO5" i="5" s="1"/>
  <c r="NC5" i="5" s="1"/>
  <c r="NP5" i="5" s="1"/>
  <c r="OC5" i="5" s="1"/>
  <c r="OQ5" i="5" s="1"/>
  <c r="PD5" i="5" s="1"/>
  <c r="PQ5" i="5" s="1"/>
  <c r="QE5" i="5" s="1"/>
  <c r="QR5" i="5" s="1"/>
  <c r="RE5" i="5" s="1"/>
  <c r="RS5" i="5" s="1"/>
  <c r="SF5" i="5" s="1"/>
  <c r="SS5" i="5" s="1"/>
  <c r="TG5" i="5" s="1"/>
  <c r="TT5" i="5" s="1"/>
  <c r="UG5" i="5" s="1"/>
  <c r="UU5" i="5" s="1"/>
  <c r="VH5" i="5" s="1"/>
  <c r="VU5" i="5" s="1"/>
  <c r="WH5" i="5" s="1"/>
  <c r="U5" i="5"/>
  <c r="AH5" i="5" s="1"/>
  <c r="AV5" i="5" s="1"/>
  <c r="BI5" i="5" s="1"/>
  <c r="BV5" i="5" s="1"/>
  <c r="CJ5" i="5" s="1"/>
  <c r="CW5" i="5" s="1"/>
  <c r="DJ5" i="5" s="1"/>
  <c r="DX5" i="5" s="1"/>
  <c r="EK5" i="5" s="1"/>
  <c r="EX5" i="5" s="1"/>
  <c r="FL5" i="5" s="1"/>
  <c r="FY5" i="5" s="1"/>
  <c r="GL5" i="5" s="1"/>
  <c r="GZ5" i="5" s="1"/>
  <c r="HM5" i="5" s="1"/>
  <c r="HZ5" i="5" s="1"/>
  <c r="IN5" i="5" s="1"/>
  <c r="JA5" i="5" s="1"/>
  <c r="JN5" i="5" s="1"/>
  <c r="KB5" i="5" s="1"/>
  <c r="KO5" i="5" s="1"/>
  <c r="LB5" i="5" s="1"/>
  <c r="LP5" i="5" s="1"/>
  <c r="MC5" i="5" s="1"/>
  <c r="MP5" i="5" s="1"/>
  <c r="ND5" i="5" s="1"/>
  <c r="NQ5" i="5" s="1"/>
  <c r="OD5" i="5" s="1"/>
  <c r="OR5" i="5" s="1"/>
  <c r="PE5" i="5" s="1"/>
  <c r="PR5" i="5" s="1"/>
  <c r="QF5" i="5" s="1"/>
  <c r="QS5" i="5" s="1"/>
  <c r="RF5" i="5" s="1"/>
  <c r="RT5" i="5" s="1"/>
  <c r="SG5" i="5" s="1"/>
  <c r="ST5" i="5" s="1"/>
  <c r="TH5" i="5" s="1"/>
  <c r="TU5" i="5" s="1"/>
  <c r="UH5" i="5" s="1"/>
  <c r="UV5" i="5" s="1"/>
  <c r="VI5" i="5" s="1"/>
  <c r="VV5" i="5" s="1"/>
  <c r="WI5" i="5" s="1"/>
  <c r="V5" i="5"/>
  <c r="AI5" i="5" s="1"/>
  <c r="AW5" i="5" s="1"/>
  <c r="BJ5" i="5" s="1"/>
  <c r="BW5" i="5" s="1"/>
  <c r="CK5" i="5" s="1"/>
  <c r="CX5" i="5" s="1"/>
  <c r="DK5" i="5" s="1"/>
  <c r="DY5" i="5" s="1"/>
  <c r="EL5" i="5" s="1"/>
  <c r="EY5" i="5" s="1"/>
  <c r="FM5" i="5" s="1"/>
  <c r="FZ5" i="5" s="1"/>
  <c r="GM5" i="5" s="1"/>
  <c r="HA5" i="5" s="1"/>
  <c r="HN5" i="5" s="1"/>
  <c r="IA5" i="5" s="1"/>
  <c r="IO5" i="5" s="1"/>
  <c r="JB5" i="5" s="1"/>
  <c r="JO5" i="5" s="1"/>
  <c r="KC5" i="5" s="1"/>
  <c r="KP5" i="5" s="1"/>
  <c r="LC5" i="5" s="1"/>
  <c r="LQ5" i="5" s="1"/>
  <c r="MD5" i="5" s="1"/>
  <c r="MQ5" i="5" s="1"/>
  <c r="NE5" i="5" s="1"/>
  <c r="NR5" i="5" s="1"/>
  <c r="OE5" i="5" s="1"/>
  <c r="OS5" i="5" s="1"/>
  <c r="PF5" i="5" s="1"/>
  <c r="PS5" i="5" s="1"/>
  <c r="QG5" i="5" s="1"/>
  <c r="QT5" i="5" s="1"/>
  <c r="RG5" i="5" s="1"/>
  <c r="RU5" i="5" s="1"/>
  <c r="SH5" i="5" s="1"/>
  <c r="SU5" i="5" s="1"/>
  <c r="TI5" i="5" s="1"/>
  <c r="TV5" i="5" s="1"/>
  <c r="UI5" i="5" s="1"/>
  <c r="UW5" i="5" s="1"/>
  <c r="VJ5" i="5" s="1"/>
  <c r="VW5" i="5" s="1"/>
  <c r="WJ5" i="5" s="1"/>
  <c r="W5" i="5"/>
  <c r="AJ5" i="5" s="1"/>
  <c r="AX5" i="5" s="1"/>
  <c r="BK5" i="5" s="1"/>
  <c r="BX5" i="5" s="1"/>
  <c r="CL5" i="5" s="1"/>
  <c r="CY5" i="5" s="1"/>
  <c r="DL5" i="5" s="1"/>
  <c r="DZ5" i="5" s="1"/>
  <c r="EM5" i="5" s="1"/>
  <c r="EZ5" i="5" s="1"/>
  <c r="FN5" i="5" s="1"/>
  <c r="GA5" i="5" s="1"/>
  <c r="GN5" i="5" s="1"/>
  <c r="HB5" i="5" s="1"/>
  <c r="HO5" i="5" s="1"/>
  <c r="IB5" i="5" s="1"/>
  <c r="IP5" i="5" s="1"/>
  <c r="JC5" i="5" s="1"/>
  <c r="JP5" i="5" s="1"/>
  <c r="KD5" i="5" s="1"/>
  <c r="KQ5" i="5" s="1"/>
  <c r="LD5" i="5" s="1"/>
  <c r="LR5" i="5" s="1"/>
  <c r="ME5" i="5" s="1"/>
  <c r="MR5" i="5" s="1"/>
  <c r="NF5" i="5" s="1"/>
  <c r="NS5" i="5" s="1"/>
  <c r="OF5" i="5" s="1"/>
  <c r="OT5" i="5" s="1"/>
  <c r="PG5" i="5" s="1"/>
  <c r="PT5" i="5" s="1"/>
  <c r="QH5" i="5" s="1"/>
  <c r="QU5" i="5" s="1"/>
  <c r="RH5" i="5" s="1"/>
  <c r="RV5" i="5" s="1"/>
  <c r="SI5" i="5" s="1"/>
  <c r="SV5" i="5" s="1"/>
  <c r="TJ5" i="5" s="1"/>
  <c r="TW5" i="5" s="1"/>
  <c r="UJ5" i="5" s="1"/>
  <c r="UX5" i="5" s="1"/>
  <c r="VK5" i="5" s="1"/>
  <c r="VX5" i="5" s="1"/>
  <c r="WK5" i="5" s="1"/>
  <c r="X5" i="5"/>
  <c r="AK5" i="5" s="1"/>
  <c r="AY5" i="5" s="1"/>
  <c r="BL5" i="5" s="1"/>
  <c r="BY5" i="5" s="1"/>
  <c r="CM5" i="5" s="1"/>
  <c r="CZ5" i="5" s="1"/>
  <c r="DM5" i="5" s="1"/>
  <c r="EA5" i="5" s="1"/>
  <c r="EN5" i="5" s="1"/>
  <c r="FA5" i="5" s="1"/>
  <c r="FO5" i="5" s="1"/>
  <c r="GB5" i="5" s="1"/>
  <c r="GO5" i="5" s="1"/>
  <c r="HC5" i="5" s="1"/>
  <c r="HP5" i="5" s="1"/>
  <c r="IC5" i="5" s="1"/>
  <c r="IQ5" i="5" s="1"/>
  <c r="JD5" i="5" s="1"/>
  <c r="JQ5" i="5" s="1"/>
  <c r="KE5" i="5" s="1"/>
  <c r="KR5" i="5" s="1"/>
  <c r="LE5" i="5" s="1"/>
  <c r="LS5" i="5" s="1"/>
  <c r="MF5" i="5" s="1"/>
  <c r="MS5" i="5" s="1"/>
  <c r="NG5" i="5" s="1"/>
  <c r="NT5" i="5" s="1"/>
  <c r="OG5" i="5" s="1"/>
  <c r="OU5" i="5" s="1"/>
  <c r="PH5" i="5" s="1"/>
  <c r="PU5" i="5" s="1"/>
  <c r="QI5" i="5" s="1"/>
  <c r="QV5" i="5" s="1"/>
  <c r="RI5" i="5" s="1"/>
  <c r="RW5" i="5" s="1"/>
  <c r="SJ5" i="5" s="1"/>
  <c r="SW5" i="5" s="1"/>
  <c r="TK5" i="5" s="1"/>
  <c r="TX5" i="5" s="1"/>
  <c r="UK5" i="5" s="1"/>
  <c r="UY5" i="5" s="1"/>
  <c r="VL5" i="5" s="1"/>
  <c r="VY5" i="5" s="1"/>
  <c r="WL5" i="5" s="1"/>
  <c r="Y5" i="5"/>
  <c r="AL5" i="5" s="1"/>
  <c r="AZ5" i="5" s="1"/>
  <c r="BM5" i="5" s="1"/>
  <c r="BZ5" i="5" s="1"/>
  <c r="CN5" i="5" s="1"/>
  <c r="DA5" i="5" s="1"/>
  <c r="DN5" i="5" s="1"/>
  <c r="EB5" i="5" s="1"/>
  <c r="EO5" i="5" s="1"/>
  <c r="FB5" i="5" s="1"/>
  <c r="FP5" i="5" s="1"/>
  <c r="GC5" i="5" s="1"/>
  <c r="GP5" i="5" s="1"/>
  <c r="HD5" i="5" s="1"/>
  <c r="HQ5" i="5" s="1"/>
  <c r="ID5" i="5" s="1"/>
  <c r="IR5" i="5" s="1"/>
  <c r="JE5" i="5" s="1"/>
  <c r="JR5" i="5" s="1"/>
  <c r="KF5" i="5" s="1"/>
  <c r="KS5" i="5" s="1"/>
  <c r="LF5" i="5" s="1"/>
  <c r="LT5" i="5" s="1"/>
  <c r="MG5" i="5" s="1"/>
  <c r="MT5" i="5" s="1"/>
  <c r="NH5" i="5" s="1"/>
  <c r="NU5" i="5" s="1"/>
  <c r="OH5" i="5" s="1"/>
  <c r="OV5" i="5" s="1"/>
  <c r="PI5" i="5" s="1"/>
  <c r="PV5" i="5" s="1"/>
  <c r="QJ5" i="5" s="1"/>
  <c r="QW5" i="5" s="1"/>
  <c r="RJ5" i="5" s="1"/>
  <c r="RX5" i="5" s="1"/>
  <c r="SK5" i="5" s="1"/>
  <c r="SX5" i="5" s="1"/>
  <c r="TL5" i="5" s="1"/>
  <c r="TY5" i="5" s="1"/>
  <c r="UL5" i="5" s="1"/>
  <c r="UZ5" i="5" s="1"/>
  <c r="VM5" i="5" s="1"/>
  <c r="VZ5" i="5" s="1"/>
  <c r="WM5" i="5" s="1"/>
  <c r="Z5" i="5"/>
  <c r="AM5" i="5" s="1"/>
  <c r="BA5" i="5" s="1"/>
  <c r="BN5" i="5" s="1"/>
  <c r="CA5" i="5" s="1"/>
  <c r="CO5" i="5" s="1"/>
  <c r="DB5" i="5" s="1"/>
  <c r="DO5" i="5" s="1"/>
  <c r="EC5" i="5" s="1"/>
  <c r="EP5" i="5" s="1"/>
  <c r="FC5" i="5" s="1"/>
  <c r="FQ5" i="5" s="1"/>
  <c r="GD5" i="5" s="1"/>
  <c r="GQ5" i="5" s="1"/>
  <c r="HE5" i="5" s="1"/>
  <c r="HR5" i="5" s="1"/>
  <c r="IE5" i="5" s="1"/>
  <c r="IS5" i="5" s="1"/>
  <c r="JF5" i="5" s="1"/>
  <c r="JS5" i="5" s="1"/>
  <c r="KG5" i="5" s="1"/>
  <c r="KT5" i="5" s="1"/>
  <c r="LG5" i="5" s="1"/>
  <c r="LU5" i="5" s="1"/>
  <c r="MH5" i="5" s="1"/>
  <c r="MU5" i="5" s="1"/>
  <c r="NI5" i="5" s="1"/>
  <c r="NV5" i="5" s="1"/>
  <c r="OI5" i="5" s="1"/>
  <c r="OW5" i="5" s="1"/>
  <c r="PJ5" i="5" s="1"/>
  <c r="PW5" i="5" s="1"/>
  <c r="QK5" i="5" s="1"/>
  <c r="QX5" i="5" s="1"/>
  <c r="RK5" i="5" s="1"/>
  <c r="RY5" i="5" s="1"/>
  <c r="SL5" i="5" s="1"/>
  <c r="SY5" i="5" s="1"/>
  <c r="TM5" i="5" s="1"/>
  <c r="TZ5" i="5" s="1"/>
  <c r="UM5" i="5" s="1"/>
  <c r="VA5" i="5" s="1"/>
  <c r="VN5" i="5" s="1"/>
  <c r="WA5" i="5" s="1"/>
  <c r="WN5" i="5" s="1"/>
  <c r="AA5" i="5"/>
  <c r="AN5" i="5" s="1"/>
  <c r="BB5" i="5" s="1"/>
  <c r="BO5" i="5" s="1"/>
  <c r="CB5" i="5" s="1"/>
  <c r="CP5" i="5" s="1"/>
  <c r="DC5" i="5" s="1"/>
  <c r="DP5" i="5" s="1"/>
  <c r="ED5" i="5" s="1"/>
  <c r="EQ5" i="5" s="1"/>
  <c r="FD5" i="5" s="1"/>
  <c r="FR5" i="5" s="1"/>
  <c r="GE5" i="5" s="1"/>
  <c r="GR5" i="5" s="1"/>
  <c r="HF5" i="5" s="1"/>
  <c r="HS5" i="5" s="1"/>
  <c r="IF5" i="5" s="1"/>
  <c r="IT5" i="5" s="1"/>
  <c r="JG5" i="5" s="1"/>
  <c r="JT5" i="5" s="1"/>
  <c r="KH5" i="5" s="1"/>
  <c r="KU5" i="5" s="1"/>
  <c r="LH5" i="5" s="1"/>
  <c r="LV5" i="5" s="1"/>
  <c r="MI5" i="5" s="1"/>
  <c r="MV5" i="5" s="1"/>
  <c r="NJ5" i="5" s="1"/>
  <c r="NW5" i="5" s="1"/>
  <c r="OJ5" i="5" s="1"/>
  <c r="OX5" i="5" s="1"/>
  <c r="PK5" i="5" s="1"/>
  <c r="PX5" i="5" s="1"/>
  <c r="QL5" i="5" s="1"/>
  <c r="QY5" i="5" s="1"/>
  <c r="RL5" i="5" s="1"/>
  <c r="RZ5" i="5" s="1"/>
  <c r="SM5" i="5" s="1"/>
  <c r="SZ5" i="5" s="1"/>
  <c r="TN5" i="5" s="1"/>
  <c r="UA5" i="5" s="1"/>
  <c r="UN5" i="5" s="1"/>
  <c r="VB5" i="5" s="1"/>
  <c r="VO5" i="5" s="1"/>
  <c r="WB5" i="5" s="1"/>
  <c r="WO5" i="5" s="1"/>
  <c r="AB5" i="5"/>
  <c r="AO5" i="5" s="1"/>
  <c r="BC5" i="5" s="1"/>
  <c r="BP5" i="5" s="1"/>
  <c r="CC5" i="5" s="1"/>
  <c r="CQ5" i="5" s="1"/>
  <c r="DD5" i="5" s="1"/>
  <c r="DQ5" i="5" s="1"/>
  <c r="EE5" i="5" s="1"/>
  <c r="ER5" i="5" s="1"/>
  <c r="FE5" i="5" s="1"/>
  <c r="FS5" i="5" s="1"/>
  <c r="GF5" i="5" s="1"/>
  <c r="GS5" i="5" s="1"/>
  <c r="HG5" i="5" s="1"/>
  <c r="HT5" i="5" s="1"/>
  <c r="IG5" i="5" s="1"/>
  <c r="IU5" i="5" s="1"/>
  <c r="JH5" i="5" s="1"/>
  <c r="JU5" i="5" s="1"/>
  <c r="KI5" i="5" s="1"/>
  <c r="KV5" i="5" s="1"/>
  <c r="LI5" i="5" s="1"/>
  <c r="LW5" i="5" s="1"/>
  <c r="MJ5" i="5" s="1"/>
  <c r="MW5" i="5" s="1"/>
  <c r="NK5" i="5" s="1"/>
  <c r="NX5" i="5" s="1"/>
  <c r="OK5" i="5" s="1"/>
  <c r="OY5" i="5" s="1"/>
  <c r="PL5" i="5" s="1"/>
  <c r="PY5" i="5" s="1"/>
  <c r="QM5" i="5" s="1"/>
  <c r="QZ5" i="5" s="1"/>
  <c r="RM5" i="5" s="1"/>
  <c r="SA5" i="5" s="1"/>
  <c r="SN5" i="5" s="1"/>
  <c r="TA5" i="5" s="1"/>
  <c r="TO5" i="5" s="1"/>
  <c r="UB5" i="5" s="1"/>
  <c r="UO5" i="5" s="1"/>
  <c r="VC5" i="5" s="1"/>
  <c r="VP5" i="5" s="1"/>
  <c r="WC5" i="5" s="1"/>
  <c r="WP5" i="5" s="1"/>
  <c r="Q5" i="5"/>
  <c r="HU6" i="2"/>
  <c r="HH6" i="2"/>
  <c r="FT6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R5" i="4"/>
  <c r="AE5" i="4" s="1"/>
  <c r="AS5" i="4" s="1"/>
  <c r="BF5" i="4" s="1"/>
  <c r="BS5" i="4" s="1"/>
  <c r="CG5" i="4" s="1"/>
  <c r="CT5" i="4" s="1"/>
  <c r="DG5" i="4" s="1"/>
  <c r="DU5" i="4" s="1"/>
  <c r="EH5" i="4" s="1"/>
  <c r="EU5" i="4" s="1"/>
  <c r="FI5" i="4" s="1"/>
  <c r="FV5" i="4" s="1"/>
  <c r="GI5" i="4" s="1"/>
  <c r="GW5" i="4" s="1"/>
  <c r="S5" i="4"/>
  <c r="AF5" i="4" s="1"/>
  <c r="AT5" i="4" s="1"/>
  <c r="BG5" i="4" s="1"/>
  <c r="BT5" i="4" s="1"/>
  <c r="CH5" i="4" s="1"/>
  <c r="CU5" i="4" s="1"/>
  <c r="DH5" i="4" s="1"/>
  <c r="DV5" i="4" s="1"/>
  <c r="EI5" i="4" s="1"/>
  <c r="EV5" i="4" s="1"/>
  <c r="FJ5" i="4" s="1"/>
  <c r="FW5" i="4" s="1"/>
  <c r="GJ5" i="4" s="1"/>
  <c r="GX5" i="4" s="1"/>
  <c r="T5" i="4"/>
  <c r="AG5" i="4" s="1"/>
  <c r="AU5" i="4" s="1"/>
  <c r="BH5" i="4" s="1"/>
  <c r="BU5" i="4" s="1"/>
  <c r="CI5" i="4" s="1"/>
  <c r="CV5" i="4" s="1"/>
  <c r="DI5" i="4" s="1"/>
  <c r="DW5" i="4" s="1"/>
  <c r="EJ5" i="4" s="1"/>
  <c r="EW5" i="4" s="1"/>
  <c r="FK5" i="4" s="1"/>
  <c r="FX5" i="4" s="1"/>
  <c r="GK5" i="4" s="1"/>
  <c r="GY5" i="4" s="1"/>
  <c r="U5" i="4"/>
  <c r="AH5" i="4" s="1"/>
  <c r="AV5" i="4" s="1"/>
  <c r="BI5" i="4" s="1"/>
  <c r="BV5" i="4" s="1"/>
  <c r="CJ5" i="4" s="1"/>
  <c r="CW5" i="4" s="1"/>
  <c r="DJ5" i="4" s="1"/>
  <c r="DX5" i="4" s="1"/>
  <c r="EK5" i="4" s="1"/>
  <c r="EX5" i="4" s="1"/>
  <c r="FL5" i="4" s="1"/>
  <c r="FY5" i="4" s="1"/>
  <c r="GL5" i="4" s="1"/>
  <c r="GZ5" i="4" s="1"/>
  <c r="V5" i="4"/>
  <c r="AI5" i="4" s="1"/>
  <c r="AW5" i="4" s="1"/>
  <c r="BJ5" i="4" s="1"/>
  <c r="BW5" i="4" s="1"/>
  <c r="CK5" i="4" s="1"/>
  <c r="CX5" i="4" s="1"/>
  <c r="DK5" i="4" s="1"/>
  <c r="DY5" i="4" s="1"/>
  <c r="EL5" i="4" s="1"/>
  <c r="EY5" i="4" s="1"/>
  <c r="FM5" i="4" s="1"/>
  <c r="FZ5" i="4" s="1"/>
  <c r="GM5" i="4" s="1"/>
  <c r="HA5" i="4" s="1"/>
  <c r="W5" i="4"/>
  <c r="AJ5" i="4" s="1"/>
  <c r="AX5" i="4" s="1"/>
  <c r="BK5" i="4" s="1"/>
  <c r="BX5" i="4" s="1"/>
  <c r="CL5" i="4" s="1"/>
  <c r="CY5" i="4" s="1"/>
  <c r="DL5" i="4" s="1"/>
  <c r="DZ5" i="4" s="1"/>
  <c r="EM5" i="4" s="1"/>
  <c r="EZ5" i="4" s="1"/>
  <c r="FN5" i="4" s="1"/>
  <c r="GA5" i="4" s="1"/>
  <c r="GN5" i="4" s="1"/>
  <c r="HB5" i="4" s="1"/>
  <c r="X5" i="4"/>
  <c r="AK5" i="4" s="1"/>
  <c r="AY5" i="4" s="1"/>
  <c r="BL5" i="4" s="1"/>
  <c r="BY5" i="4" s="1"/>
  <c r="CM5" i="4" s="1"/>
  <c r="CZ5" i="4" s="1"/>
  <c r="DM5" i="4" s="1"/>
  <c r="EA5" i="4" s="1"/>
  <c r="EN5" i="4" s="1"/>
  <c r="FA5" i="4" s="1"/>
  <c r="FO5" i="4" s="1"/>
  <c r="GB5" i="4" s="1"/>
  <c r="GO5" i="4" s="1"/>
  <c r="HC5" i="4" s="1"/>
  <c r="Y5" i="4"/>
  <c r="AL5" i="4" s="1"/>
  <c r="AZ5" i="4" s="1"/>
  <c r="BM5" i="4" s="1"/>
  <c r="BZ5" i="4" s="1"/>
  <c r="CN5" i="4" s="1"/>
  <c r="DA5" i="4" s="1"/>
  <c r="DN5" i="4" s="1"/>
  <c r="EB5" i="4" s="1"/>
  <c r="EO5" i="4" s="1"/>
  <c r="FB5" i="4" s="1"/>
  <c r="FP5" i="4" s="1"/>
  <c r="GC5" i="4" s="1"/>
  <c r="GP5" i="4" s="1"/>
  <c r="HD5" i="4" s="1"/>
  <c r="Z5" i="4"/>
  <c r="AM5" i="4" s="1"/>
  <c r="BA5" i="4" s="1"/>
  <c r="BN5" i="4" s="1"/>
  <c r="CA5" i="4" s="1"/>
  <c r="CO5" i="4" s="1"/>
  <c r="DB5" i="4" s="1"/>
  <c r="DO5" i="4" s="1"/>
  <c r="EC5" i="4" s="1"/>
  <c r="EP5" i="4" s="1"/>
  <c r="FC5" i="4" s="1"/>
  <c r="FQ5" i="4" s="1"/>
  <c r="GD5" i="4" s="1"/>
  <c r="GQ5" i="4" s="1"/>
  <c r="HE5" i="4" s="1"/>
  <c r="AA5" i="4"/>
  <c r="AN5" i="4" s="1"/>
  <c r="BB5" i="4" s="1"/>
  <c r="BO5" i="4" s="1"/>
  <c r="CB5" i="4" s="1"/>
  <c r="CP5" i="4" s="1"/>
  <c r="DC5" i="4" s="1"/>
  <c r="DP5" i="4" s="1"/>
  <c r="ED5" i="4" s="1"/>
  <c r="EQ5" i="4" s="1"/>
  <c r="FD5" i="4" s="1"/>
  <c r="FR5" i="4" s="1"/>
  <c r="GE5" i="4" s="1"/>
  <c r="GR5" i="4" s="1"/>
  <c r="HF5" i="4" s="1"/>
  <c r="AB5" i="4"/>
  <c r="AO5" i="4" s="1"/>
  <c r="BC5" i="4" s="1"/>
  <c r="BP5" i="4" s="1"/>
  <c r="CC5" i="4" s="1"/>
  <c r="CQ5" i="4" s="1"/>
  <c r="DD5" i="4" s="1"/>
  <c r="DQ5" i="4" s="1"/>
  <c r="EE5" i="4" s="1"/>
  <c r="ER5" i="4" s="1"/>
  <c r="FE5" i="4" s="1"/>
  <c r="FS5" i="4" s="1"/>
  <c r="GF5" i="4" s="1"/>
  <c r="GS5" i="4" s="1"/>
  <c r="HG5" i="4" s="1"/>
  <c r="Q5" i="4"/>
  <c r="AD5" i="4" s="1"/>
  <c r="AR5" i="4" s="1"/>
  <c r="BE5" i="4" s="1"/>
  <c r="BR5" i="4" s="1"/>
  <c r="CF5" i="4" s="1"/>
  <c r="CS5" i="4" s="1"/>
  <c r="DF5" i="4" s="1"/>
  <c r="DT5" i="4" s="1"/>
  <c r="EG5" i="4" s="1"/>
  <c r="ET5" i="4" s="1"/>
  <c r="FH5" i="4" s="1"/>
  <c r="FU5" i="4" s="1"/>
  <c r="GH5" i="4" s="1"/>
  <c r="GV5" i="4" s="1"/>
  <c r="OO5" i="2"/>
  <c r="OP5" i="2"/>
  <c r="OQ5" i="2"/>
  <c r="OR5" i="2"/>
  <c r="OS5" i="2"/>
  <c r="OT5" i="2"/>
  <c r="OU5" i="2"/>
  <c r="OV5" i="2"/>
  <c r="OW5" i="2"/>
  <c r="OX5" i="2"/>
  <c r="OY5" i="2"/>
  <c r="ON5" i="2"/>
  <c r="OA5" i="2"/>
  <c r="OB5" i="2"/>
  <c r="OC5" i="2"/>
  <c r="OD5" i="2"/>
  <c r="OE5" i="2"/>
  <c r="OF5" i="2"/>
  <c r="OG5" i="2"/>
  <c r="OH5" i="2"/>
  <c r="OI5" i="2"/>
  <c r="OJ5" i="2"/>
  <c r="OK5" i="2"/>
  <c r="NZ5" i="2"/>
  <c r="NN5" i="2"/>
  <c r="NO5" i="2"/>
  <c r="NP5" i="2"/>
  <c r="NQ5" i="2"/>
  <c r="NR5" i="2"/>
  <c r="NS5" i="2"/>
  <c r="NT5" i="2"/>
  <c r="NU5" i="2"/>
  <c r="NV5" i="2"/>
  <c r="NW5" i="2"/>
  <c r="NX5" i="2"/>
  <c r="NM5" i="2"/>
  <c r="NA5" i="2"/>
  <c r="NB5" i="2"/>
  <c r="NC5" i="2"/>
  <c r="ND5" i="2"/>
  <c r="NE5" i="2"/>
  <c r="NF5" i="2"/>
  <c r="NG5" i="2"/>
  <c r="NH5" i="2"/>
  <c r="NI5" i="2"/>
  <c r="NJ5" i="2"/>
  <c r="NK5" i="2"/>
  <c r="MZ5" i="2"/>
  <c r="MM5" i="2"/>
  <c r="MN5" i="2"/>
  <c r="MO5" i="2"/>
  <c r="MP5" i="2"/>
  <c r="MQ5" i="2"/>
  <c r="MR5" i="2"/>
  <c r="MS5" i="2"/>
  <c r="MT5" i="2"/>
  <c r="MU5" i="2"/>
  <c r="MV5" i="2"/>
  <c r="MW5" i="2"/>
  <c r="ML5" i="2"/>
  <c r="LZ5" i="2"/>
  <c r="MA5" i="2"/>
  <c r="MB5" i="2"/>
  <c r="MC5" i="2"/>
  <c r="MD5" i="2"/>
  <c r="ME5" i="2"/>
  <c r="MF5" i="2"/>
  <c r="MG5" i="2"/>
  <c r="MH5" i="2"/>
  <c r="MI5" i="2"/>
  <c r="MJ5" i="2"/>
  <c r="LY5" i="2"/>
  <c r="LM5" i="2"/>
  <c r="LN5" i="2"/>
  <c r="LO5" i="2"/>
  <c r="LP5" i="2"/>
  <c r="LQ5" i="2"/>
  <c r="LR5" i="2"/>
  <c r="LS5" i="2"/>
  <c r="LT5" i="2"/>
  <c r="LU5" i="2"/>
  <c r="LV5" i="2"/>
  <c r="LW5" i="2"/>
  <c r="LL5" i="2"/>
  <c r="KY5" i="2"/>
  <c r="KZ5" i="2"/>
  <c r="LA5" i="2"/>
  <c r="LB5" i="2"/>
  <c r="LC5" i="2"/>
  <c r="LD5" i="2"/>
  <c r="LE5" i="2"/>
  <c r="LF5" i="2"/>
  <c r="LG5" i="2"/>
  <c r="LH5" i="2"/>
  <c r="LI5" i="2"/>
  <c r="KX5" i="2"/>
  <c r="KN5" i="2"/>
  <c r="KO5" i="2"/>
  <c r="KP5" i="2"/>
  <c r="KQ5" i="2"/>
  <c r="KR5" i="2"/>
  <c r="KS5" i="2"/>
  <c r="KT5" i="2"/>
  <c r="KU5" i="2"/>
  <c r="KV5" i="2"/>
  <c r="KL5" i="2"/>
  <c r="KM5" i="2"/>
  <c r="KK5" i="2"/>
  <c r="GG6" i="2"/>
  <c r="RG5" i="6" l="1"/>
  <c r="RT5" i="6"/>
  <c r="RF5" i="6"/>
  <c r="RS5" i="6"/>
  <c r="RK5" i="6"/>
  <c r="RX5" i="6"/>
  <c r="RE5" i="6"/>
  <c r="RR5" i="6"/>
  <c r="RJ5" i="6"/>
  <c r="RW5" i="6"/>
  <c r="RD5" i="6"/>
  <c r="RQ5" i="6"/>
  <c r="RI5" i="6"/>
  <c r="RV5" i="6"/>
  <c r="RC5" i="6"/>
  <c r="RP5" i="6"/>
  <c r="RL5" i="6"/>
  <c r="RY5" i="6"/>
  <c r="RH5" i="6"/>
  <c r="RU5" i="6"/>
  <c r="RB5" i="6"/>
  <c r="RO5" i="6"/>
  <c r="XZ5" i="5"/>
  <c r="YM5" i="5"/>
  <c r="YA5" i="5"/>
  <c r="YN5" i="5"/>
  <c r="XU5" i="5"/>
  <c r="YH5" i="5"/>
  <c r="XS5" i="5"/>
  <c r="YF5" i="5"/>
  <c r="XX5" i="5"/>
  <c r="YK5" i="5"/>
  <c r="XT5" i="5"/>
  <c r="YG5" i="5"/>
  <c r="YC5" i="5"/>
  <c r="YP5" i="5"/>
  <c r="XW5" i="5"/>
  <c r="YJ5" i="5"/>
  <c r="XY5" i="5"/>
  <c r="YL5" i="5"/>
  <c r="YB5" i="5"/>
  <c r="YO5" i="5"/>
  <c r="XV5" i="5"/>
  <c r="YI5" i="5"/>
  <c r="XA5" i="5"/>
  <c r="ZA5" i="5" s="1"/>
  <c r="XN5" i="5"/>
  <c r="WT5" i="5"/>
  <c r="YT5" i="5" s="1"/>
  <c r="XG5" i="5"/>
  <c r="WU5" i="5"/>
  <c r="YU5" i="5" s="1"/>
  <c r="XH5" i="5"/>
  <c r="WZ5" i="5"/>
  <c r="YZ5" i="5" s="1"/>
  <c r="XM5" i="5"/>
  <c r="WY5" i="5"/>
  <c r="YY5" i="5" s="1"/>
  <c r="XL5" i="5"/>
  <c r="WS5" i="5"/>
  <c r="YS5" i="5" s="1"/>
  <c r="XF5" i="5"/>
  <c r="WX5" i="5"/>
  <c r="YX5" i="5" s="1"/>
  <c r="XK5" i="5"/>
  <c r="WW5" i="5"/>
  <c r="YW5" i="5" s="1"/>
  <c r="XJ5" i="5"/>
  <c r="XC5" i="5"/>
  <c r="ZC5" i="5" s="1"/>
  <c r="XP5" i="5"/>
  <c r="XB5" i="5"/>
  <c r="ZB5" i="5" s="1"/>
  <c r="XO5" i="5"/>
  <c r="WV5" i="5"/>
  <c r="YV5" i="5" s="1"/>
  <c r="XI5" i="5"/>
  <c r="QJ5" i="6"/>
  <c r="SJ5" i="6" s="1"/>
  <c r="QW5" i="6"/>
  <c r="QH5" i="6"/>
  <c r="SH5" i="6" s="1"/>
  <c r="QU5" i="6"/>
  <c r="QL5" i="6"/>
  <c r="SL5" i="6" s="1"/>
  <c r="QY5" i="6"/>
  <c r="QF5" i="6"/>
  <c r="SF5" i="6" s="1"/>
  <c r="QS5" i="6"/>
  <c r="QE5" i="6"/>
  <c r="SE5" i="6" s="1"/>
  <c r="QR5" i="6"/>
  <c r="QD5" i="6"/>
  <c r="SD5" i="6" s="1"/>
  <c r="QQ5" i="6"/>
  <c r="QI5" i="6"/>
  <c r="SI5" i="6" s="1"/>
  <c r="QV5" i="6"/>
  <c r="QK5" i="6"/>
  <c r="SK5" i="6" s="1"/>
  <c r="QX5" i="6"/>
  <c r="QC5" i="6"/>
  <c r="SC5" i="6" s="1"/>
  <c r="QP5" i="6"/>
  <c r="QB5" i="6"/>
  <c r="SB5" i="6" s="1"/>
  <c r="QO5" i="6"/>
  <c r="QG5" i="6"/>
  <c r="SG5" i="6" s="1"/>
  <c r="QT5" i="6"/>
  <c r="OI5" i="8"/>
  <c r="NV5" i="8"/>
  <c r="OV5" i="8" s="1"/>
  <c r="OH5" i="8"/>
  <c r="NU5" i="8"/>
  <c r="OU5" i="8" s="1"/>
  <c r="OG5" i="8"/>
  <c r="NT5" i="8"/>
  <c r="OT5" i="8" s="1"/>
  <c r="OF5" i="8"/>
  <c r="NS5" i="8"/>
  <c r="OS5" i="8" s="1"/>
  <c r="OC5" i="8"/>
  <c r="NP5" i="8"/>
  <c r="OP5" i="8" s="1"/>
  <c r="OB5" i="8"/>
  <c r="NO5" i="8"/>
  <c r="OO5" i="8" s="1"/>
  <c r="OK5" i="8"/>
  <c r="NX5" i="8"/>
  <c r="OX5" i="8" s="1"/>
  <c r="OE5" i="8"/>
  <c r="NR5" i="8"/>
  <c r="OR5" i="8" s="1"/>
  <c r="OA5" i="8"/>
  <c r="NN5" i="8"/>
  <c r="ON5" i="8" s="1"/>
  <c r="OD5" i="8"/>
  <c r="NQ5" i="8"/>
  <c r="OQ5" i="8" s="1"/>
  <c r="OJ5" i="8"/>
  <c r="NW5" i="8"/>
  <c r="OW5" i="8" s="1"/>
  <c r="P6" i="4" l="1"/>
  <c r="KJ5" i="2" l="1"/>
  <c r="JV5" i="2"/>
  <c r="JI5" i="2"/>
  <c r="IV5" i="2"/>
  <c r="IH5" i="2"/>
  <c r="HU5" i="2"/>
  <c r="HH5" i="2"/>
  <c r="GT5" i="2"/>
  <c r="GG5" i="2"/>
  <c r="FT5" i="2"/>
  <c r="FF5" i="2"/>
  <c r="ES5" i="2"/>
  <c r="EF5" i="2"/>
  <c r="DR5" i="2"/>
  <c r="DE5" i="2"/>
  <c r="CR5" i="2"/>
  <c r="CD5" i="2"/>
  <c r="BQ5" i="2"/>
  <c r="BD5" i="2"/>
  <c r="AP5" i="2"/>
  <c r="AC5" i="2"/>
  <c r="AE5" i="2"/>
  <c r="AS5" i="2" s="1"/>
  <c r="BF5" i="2" s="1"/>
  <c r="BS5" i="2" s="1"/>
  <c r="CG5" i="2" s="1"/>
  <c r="CT5" i="2" s="1"/>
  <c r="DG5" i="2" s="1"/>
  <c r="DU5" i="2" s="1"/>
  <c r="EH5" i="2" s="1"/>
  <c r="EU5" i="2" s="1"/>
  <c r="FI5" i="2" s="1"/>
  <c r="FV5" i="2" s="1"/>
  <c r="GI5" i="2" s="1"/>
  <c r="GW5" i="2" s="1"/>
  <c r="HJ5" i="2" s="1"/>
  <c r="HW5" i="2" s="1"/>
  <c r="IK5" i="2" s="1"/>
  <c r="IX5" i="2" s="1"/>
  <c r="JK5" i="2" s="1"/>
  <c r="JY5" i="2" s="1"/>
  <c r="V5" i="2"/>
  <c r="AI5" i="2" s="1"/>
  <c r="AW5" i="2" s="1"/>
  <c r="BJ5" i="2" s="1"/>
  <c r="BW5" i="2" s="1"/>
  <c r="CK5" i="2" s="1"/>
  <c r="CX5" i="2" s="1"/>
  <c r="DK5" i="2" s="1"/>
  <c r="DY5" i="2" s="1"/>
  <c r="EL5" i="2" s="1"/>
  <c r="EY5" i="2" s="1"/>
  <c r="FM5" i="2" s="1"/>
  <c r="FZ5" i="2" s="1"/>
  <c r="GM5" i="2" s="1"/>
  <c r="HA5" i="2" s="1"/>
  <c r="HN5" i="2" s="1"/>
  <c r="IA5" i="2" s="1"/>
  <c r="IO5" i="2" s="1"/>
  <c r="JB5" i="2" s="1"/>
  <c r="JO5" i="2" s="1"/>
  <c r="KC5" i="2" s="1"/>
  <c r="W5" i="2"/>
  <c r="AJ5" i="2" s="1"/>
  <c r="AX5" i="2" s="1"/>
  <c r="BK5" i="2" s="1"/>
  <c r="BX5" i="2" s="1"/>
  <c r="CL5" i="2" s="1"/>
  <c r="CY5" i="2" s="1"/>
  <c r="DL5" i="2" s="1"/>
  <c r="DZ5" i="2" s="1"/>
  <c r="EM5" i="2" s="1"/>
  <c r="EZ5" i="2" s="1"/>
  <c r="FN5" i="2" s="1"/>
  <c r="GA5" i="2" s="1"/>
  <c r="GN5" i="2" s="1"/>
  <c r="HB5" i="2" s="1"/>
  <c r="HO5" i="2" s="1"/>
  <c r="IB5" i="2" s="1"/>
  <c r="IP5" i="2" s="1"/>
  <c r="JC5" i="2" s="1"/>
  <c r="JP5" i="2" s="1"/>
  <c r="KD5" i="2" s="1"/>
  <c r="X5" i="2"/>
  <c r="AK5" i="2" s="1"/>
  <c r="AY5" i="2" s="1"/>
  <c r="BL5" i="2" s="1"/>
  <c r="BY5" i="2" s="1"/>
  <c r="CM5" i="2" s="1"/>
  <c r="CZ5" i="2" s="1"/>
  <c r="DM5" i="2" s="1"/>
  <c r="EA5" i="2" s="1"/>
  <c r="EN5" i="2" s="1"/>
  <c r="FA5" i="2" s="1"/>
  <c r="FO5" i="2" s="1"/>
  <c r="GB5" i="2" s="1"/>
  <c r="GO5" i="2" s="1"/>
  <c r="HC5" i="2" s="1"/>
  <c r="HP5" i="2" s="1"/>
  <c r="IC5" i="2" s="1"/>
  <c r="IQ5" i="2" s="1"/>
  <c r="JD5" i="2" s="1"/>
  <c r="JQ5" i="2" s="1"/>
  <c r="KE5" i="2" s="1"/>
  <c r="Y5" i="2"/>
  <c r="AL5" i="2" s="1"/>
  <c r="AZ5" i="2" s="1"/>
  <c r="BM5" i="2" s="1"/>
  <c r="BZ5" i="2" s="1"/>
  <c r="CN5" i="2" s="1"/>
  <c r="DA5" i="2" s="1"/>
  <c r="DN5" i="2" s="1"/>
  <c r="EB5" i="2" s="1"/>
  <c r="EO5" i="2" s="1"/>
  <c r="FB5" i="2" s="1"/>
  <c r="FP5" i="2" s="1"/>
  <c r="GC5" i="2" s="1"/>
  <c r="GP5" i="2" s="1"/>
  <c r="HD5" i="2" s="1"/>
  <c r="HQ5" i="2" s="1"/>
  <c r="ID5" i="2" s="1"/>
  <c r="IR5" i="2" s="1"/>
  <c r="JE5" i="2" s="1"/>
  <c r="JR5" i="2" s="1"/>
  <c r="KF5" i="2" s="1"/>
  <c r="Z5" i="2"/>
  <c r="AM5" i="2" s="1"/>
  <c r="BA5" i="2" s="1"/>
  <c r="BN5" i="2" s="1"/>
  <c r="CA5" i="2" s="1"/>
  <c r="CO5" i="2" s="1"/>
  <c r="DB5" i="2" s="1"/>
  <c r="DO5" i="2" s="1"/>
  <c r="EC5" i="2" s="1"/>
  <c r="EP5" i="2" s="1"/>
  <c r="FC5" i="2" s="1"/>
  <c r="FQ5" i="2" s="1"/>
  <c r="GD5" i="2" s="1"/>
  <c r="GQ5" i="2" s="1"/>
  <c r="HE5" i="2" s="1"/>
  <c r="HR5" i="2" s="1"/>
  <c r="IE5" i="2" s="1"/>
  <c r="IS5" i="2" s="1"/>
  <c r="JF5" i="2" s="1"/>
  <c r="JS5" i="2" s="1"/>
  <c r="KG5" i="2" s="1"/>
  <c r="AA5" i="2"/>
  <c r="AN5" i="2" s="1"/>
  <c r="BB5" i="2" s="1"/>
  <c r="BO5" i="2" s="1"/>
  <c r="CB5" i="2" s="1"/>
  <c r="CP5" i="2" s="1"/>
  <c r="DC5" i="2" s="1"/>
  <c r="DP5" i="2" s="1"/>
  <c r="ED5" i="2" s="1"/>
  <c r="EQ5" i="2" s="1"/>
  <c r="FD5" i="2" s="1"/>
  <c r="FR5" i="2" s="1"/>
  <c r="GE5" i="2" s="1"/>
  <c r="GR5" i="2" s="1"/>
  <c r="HF5" i="2" s="1"/>
  <c r="HS5" i="2" s="1"/>
  <c r="IF5" i="2" s="1"/>
  <c r="IT5" i="2" s="1"/>
  <c r="JG5" i="2" s="1"/>
  <c r="JT5" i="2" s="1"/>
  <c r="KH5" i="2" s="1"/>
  <c r="AB5" i="2"/>
  <c r="AO5" i="2" s="1"/>
  <c r="BC5" i="2" s="1"/>
  <c r="BP5" i="2" s="1"/>
  <c r="CC5" i="2" s="1"/>
  <c r="CQ5" i="2" s="1"/>
  <c r="DD5" i="2" s="1"/>
  <c r="DQ5" i="2" s="1"/>
  <c r="EE5" i="2" s="1"/>
  <c r="ER5" i="2" s="1"/>
  <c r="FE5" i="2" s="1"/>
  <c r="FS5" i="2" s="1"/>
  <c r="GF5" i="2" s="1"/>
  <c r="GS5" i="2" s="1"/>
  <c r="HG5" i="2" s="1"/>
  <c r="HT5" i="2" s="1"/>
  <c r="IG5" i="2" s="1"/>
  <c r="IU5" i="2" s="1"/>
  <c r="JH5" i="2" s="1"/>
  <c r="JU5" i="2" s="1"/>
  <c r="KI5" i="2" s="1"/>
  <c r="U5" i="2"/>
  <c r="AH5" i="2" s="1"/>
  <c r="AV5" i="2" s="1"/>
  <c r="BI5" i="2" s="1"/>
  <c r="BV5" i="2" s="1"/>
  <c r="CJ5" i="2" s="1"/>
  <c r="CW5" i="2" s="1"/>
  <c r="DJ5" i="2" s="1"/>
  <c r="DX5" i="2" s="1"/>
  <c r="EK5" i="2" s="1"/>
  <c r="EX5" i="2" s="1"/>
  <c r="FL5" i="2" s="1"/>
  <c r="FY5" i="2" s="1"/>
  <c r="GL5" i="2" s="1"/>
  <c r="GZ5" i="2" s="1"/>
  <c r="HM5" i="2" s="1"/>
  <c r="HZ5" i="2" s="1"/>
  <c r="IN5" i="2" s="1"/>
  <c r="JA5" i="2" s="1"/>
  <c r="JN5" i="2" s="1"/>
  <c r="KB5" i="2" s="1"/>
  <c r="T5" i="2"/>
  <c r="AG5" i="2" s="1"/>
  <c r="AU5" i="2" s="1"/>
  <c r="BH5" i="2" s="1"/>
  <c r="BU5" i="2" s="1"/>
  <c r="CI5" i="2" s="1"/>
  <c r="CV5" i="2" s="1"/>
  <c r="DI5" i="2" s="1"/>
  <c r="DW5" i="2" s="1"/>
  <c r="EJ5" i="2" s="1"/>
  <c r="EW5" i="2" s="1"/>
  <c r="FK5" i="2" s="1"/>
  <c r="FX5" i="2" s="1"/>
  <c r="GK5" i="2" s="1"/>
  <c r="GY5" i="2" s="1"/>
  <c r="HL5" i="2" s="1"/>
  <c r="HY5" i="2" s="1"/>
  <c r="IM5" i="2" s="1"/>
  <c r="IZ5" i="2" s="1"/>
  <c r="JM5" i="2" s="1"/>
  <c r="KA5" i="2" s="1"/>
  <c r="S5" i="2"/>
  <c r="AF5" i="2" s="1"/>
  <c r="AT5" i="2" s="1"/>
  <c r="BG5" i="2" s="1"/>
  <c r="BT5" i="2" s="1"/>
  <c r="CH5" i="2" s="1"/>
  <c r="CU5" i="2" s="1"/>
  <c r="DH5" i="2" s="1"/>
  <c r="DV5" i="2" s="1"/>
  <c r="EI5" i="2" s="1"/>
  <c r="EV5" i="2" s="1"/>
  <c r="FJ5" i="2" s="1"/>
  <c r="FW5" i="2" s="1"/>
  <c r="GJ5" i="2" s="1"/>
  <c r="GX5" i="2" s="1"/>
  <c r="HK5" i="2" s="1"/>
  <c r="HX5" i="2" s="1"/>
  <c r="IL5" i="2" s="1"/>
  <c r="IY5" i="2" s="1"/>
  <c r="JL5" i="2" s="1"/>
  <c r="JZ5" i="2" s="1"/>
  <c r="R5" i="2"/>
  <c r="Q5" i="2"/>
  <c r="AD5" i="2" s="1"/>
  <c r="AR5" i="2" s="1"/>
  <c r="BE5" i="2" s="1"/>
  <c r="BR5" i="2" s="1"/>
  <c r="CF5" i="2" s="1"/>
  <c r="CS5" i="2" s="1"/>
  <c r="DF5" i="2" s="1"/>
  <c r="DT5" i="2" s="1"/>
  <c r="EG5" i="2" s="1"/>
  <c r="ET5" i="2" s="1"/>
  <c r="FH5" i="2" s="1"/>
  <c r="FU5" i="2" s="1"/>
  <c r="GH5" i="2" s="1"/>
  <c r="GV5" i="2" s="1"/>
  <c r="HI5" i="2" s="1"/>
  <c r="HV5" i="2" s="1"/>
  <c r="IJ5" i="2" s="1"/>
  <c r="IW5" i="2" s="1"/>
  <c r="JJ5" i="2" s="1"/>
  <c r="JX5" i="2" s="1"/>
  <c r="OX40" i="8" l="1"/>
  <c r="OW40" i="8"/>
  <c r="OV40" i="8"/>
  <c r="OU40" i="8"/>
  <c r="OT40" i="8"/>
  <c r="OS40" i="8"/>
  <c r="OR40" i="8"/>
  <c r="OQ40" i="8"/>
  <c r="OP40" i="8"/>
  <c r="OO40" i="8"/>
  <c r="ON40" i="8"/>
  <c r="OM40" i="8"/>
  <c r="OY39" i="8"/>
  <c r="OY38" i="8"/>
  <c r="OY37" i="8"/>
  <c r="OY36" i="8"/>
  <c r="OY35" i="8"/>
  <c r="OY34" i="8"/>
  <c r="OY33" i="8"/>
  <c r="OY32" i="8"/>
  <c r="OY31" i="8"/>
  <c r="OY30" i="8"/>
  <c r="OY29" i="8"/>
  <c r="OY28" i="8"/>
  <c r="OY27" i="8"/>
  <c r="OY26" i="8"/>
  <c r="OY25" i="8"/>
  <c r="OY24" i="8"/>
  <c r="OY23" i="8"/>
  <c r="OY22" i="8"/>
  <c r="OY21" i="8"/>
  <c r="OY20" i="8"/>
  <c r="OY19" i="8"/>
  <c r="OY18" i="8"/>
  <c r="OY17" i="8"/>
  <c r="OY16" i="8"/>
  <c r="OY15" i="8"/>
  <c r="OY14" i="8"/>
  <c r="OY13" i="8"/>
  <c r="OY12" i="8"/>
  <c r="OY11" i="8"/>
  <c r="OY10" i="8"/>
  <c r="OY9" i="8"/>
  <c r="OY8" i="8"/>
  <c r="OY7" i="8"/>
  <c r="OY6" i="8"/>
  <c r="NX40" i="8"/>
  <c r="NW40" i="8"/>
  <c r="NV40" i="8"/>
  <c r="NU40" i="8"/>
  <c r="NT40" i="8"/>
  <c r="NS40" i="8"/>
  <c r="NR40" i="8"/>
  <c r="NQ40" i="8"/>
  <c r="NP40" i="8"/>
  <c r="NO40" i="8"/>
  <c r="NN40" i="8"/>
  <c r="NM40" i="8"/>
  <c r="NY39" i="8"/>
  <c r="NY38" i="8"/>
  <c r="NY37" i="8"/>
  <c r="NY36" i="8"/>
  <c r="NY35" i="8"/>
  <c r="NY34" i="8"/>
  <c r="NY33" i="8"/>
  <c r="NY32" i="8"/>
  <c r="NY31" i="8"/>
  <c r="NY30" i="8"/>
  <c r="NY29" i="8"/>
  <c r="NY28" i="8"/>
  <c r="NY27" i="8"/>
  <c r="NY26" i="8"/>
  <c r="NY25" i="8"/>
  <c r="NY24" i="8"/>
  <c r="NY23" i="8"/>
  <c r="NY22" i="8"/>
  <c r="NY21" i="8"/>
  <c r="NY20" i="8"/>
  <c r="NY19" i="8"/>
  <c r="NY18" i="8"/>
  <c r="NY17" i="8"/>
  <c r="NY16" i="8"/>
  <c r="NY15" i="8"/>
  <c r="NY14" i="8"/>
  <c r="NY13" i="8"/>
  <c r="NY12" i="8"/>
  <c r="NY11" i="8"/>
  <c r="NY10" i="8"/>
  <c r="NY9" i="8"/>
  <c r="NY8" i="8"/>
  <c r="NY7" i="8"/>
  <c r="NY6" i="8"/>
  <c r="OY40" i="8" l="1"/>
  <c r="NY40" i="8"/>
  <c r="NK40" i="16"/>
  <c r="NJ40" i="16"/>
  <c r="NI40" i="16"/>
  <c r="NH40" i="16"/>
  <c r="NG40" i="16"/>
  <c r="NF40" i="16"/>
  <c r="NE40" i="16"/>
  <c r="ND40" i="16"/>
  <c r="NC40" i="16"/>
  <c r="NB40" i="16"/>
  <c r="NA40" i="16"/>
  <c r="MZ40" i="16"/>
  <c r="MW40" i="16"/>
  <c r="MV40" i="16"/>
  <c r="MU40" i="16"/>
  <c r="MT40" i="16"/>
  <c r="MS40" i="16"/>
  <c r="MR40" i="16"/>
  <c r="MQ40" i="16"/>
  <c r="MP40" i="16"/>
  <c r="MO40" i="16"/>
  <c r="MN40" i="16"/>
  <c r="MM40" i="16"/>
  <c r="ML40" i="16"/>
  <c r="MX40" i="16" s="1"/>
  <c r="MJ40" i="16"/>
  <c r="MI40" i="16"/>
  <c r="MH40" i="16"/>
  <c r="MG40" i="16"/>
  <c r="MF40" i="16"/>
  <c r="ME40" i="16"/>
  <c r="MD40" i="16"/>
  <c r="MC40" i="16"/>
  <c r="MB40" i="16"/>
  <c r="MA40" i="16"/>
  <c r="LZ40" i="16"/>
  <c r="LY40" i="16"/>
  <c r="LW40" i="16"/>
  <c r="LV40" i="16"/>
  <c r="LU40" i="16"/>
  <c r="LT40" i="16"/>
  <c r="LS40" i="16"/>
  <c r="LR40" i="16"/>
  <c r="LQ40" i="16"/>
  <c r="LP40" i="16"/>
  <c r="LO40" i="16"/>
  <c r="LN40" i="16"/>
  <c r="LM40" i="16"/>
  <c r="LL40" i="16"/>
  <c r="LX40" i="16" s="1"/>
  <c r="LI40" i="16"/>
  <c r="LH40" i="16"/>
  <c r="LG40" i="16"/>
  <c r="LF40" i="16"/>
  <c r="LE40" i="16"/>
  <c r="LD40" i="16"/>
  <c r="LC40" i="16"/>
  <c r="LB40" i="16"/>
  <c r="LA40" i="16"/>
  <c r="KZ40" i="16"/>
  <c r="KY40" i="16"/>
  <c r="KX40" i="16"/>
  <c r="LJ40" i="16" s="1"/>
  <c r="KV40" i="16"/>
  <c r="KU40" i="16"/>
  <c r="KT40" i="16"/>
  <c r="KS40" i="16"/>
  <c r="KR40" i="16"/>
  <c r="KQ40" i="16"/>
  <c r="KP40" i="16"/>
  <c r="KO40" i="16"/>
  <c r="KN40" i="16"/>
  <c r="KM40" i="16"/>
  <c r="KL40" i="16"/>
  <c r="KK40" i="16"/>
  <c r="KI40" i="16"/>
  <c r="KH40" i="16"/>
  <c r="KG40" i="16"/>
  <c r="KF40" i="16"/>
  <c r="KE40" i="16"/>
  <c r="KD40" i="16"/>
  <c r="KC40" i="16"/>
  <c r="KB40" i="16"/>
  <c r="KA40" i="16"/>
  <c r="JZ40" i="16"/>
  <c r="JY40" i="16"/>
  <c r="JX40" i="16"/>
  <c r="KJ40" i="16" s="1"/>
  <c r="JU40" i="16"/>
  <c r="JT40" i="16"/>
  <c r="JS40" i="16"/>
  <c r="JR40" i="16"/>
  <c r="JQ40" i="16"/>
  <c r="JP40" i="16"/>
  <c r="JO40" i="16"/>
  <c r="JN40" i="16"/>
  <c r="JM40" i="16"/>
  <c r="JL40" i="16"/>
  <c r="JK40" i="16"/>
  <c r="JJ40" i="16"/>
  <c r="JV40" i="16" s="1"/>
  <c r="JH40" i="16"/>
  <c r="JG40" i="16"/>
  <c r="JF40" i="16"/>
  <c r="JE40" i="16"/>
  <c r="JD40" i="16"/>
  <c r="JC40" i="16"/>
  <c r="JB40" i="16"/>
  <c r="JA40" i="16"/>
  <c r="IZ40" i="16"/>
  <c r="IY40" i="16"/>
  <c r="IX40" i="16"/>
  <c r="IW40" i="16"/>
  <c r="IU40" i="16"/>
  <c r="IT40" i="16"/>
  <c r="IS40" i="16"/>
  <c r="IR40" i="16"/>
  <c r="IQ40" i="16"/>
  <c r="IP40" i="16"/>
  <c r="IO40" i="16"/>
  <c r="IN40" i="16"/>
  <c r="IM40" i="16"/>
  <c r="IL40" i="16"/>
  <c r="IK40" i="16"/>
  <c r="IJ40" i="16"/>
  <c r="IV40" i="16" s="1"/>
  <c r="IG40" i="16"/>
  <c r="IF40" i="16"/>
  <c r="IE40" i="16"/>
  <c r="ID40" i="16"/>
  <c r="IC40" i="16"/>
  <c r="IB40" i="16"/>
  <c r="IA40" i="16"/>
  <c r="HZ40" i="16"/>
  <c r="HY40" i="16"/>
  <c r="HX40" i="16"/>
  <c r="HW40" i="16"/>
  <c r="HV40" i="16"/>
  <c r="IH40" i="16" s="1"/>
  <c r="HT40" i="16"/>
  <c r="HS40" i="16"/>
  <c r="HR40" i="16"/>
  <c r="HQ40" i="16"/>
  <c r="HP40" i="16"/>
  <c r="HO40" i="16"/>
  <c r="HN40" i="16"/>
  <c r="HM40" i="16"/>
  <c r="HL40" i="16"/>
  <c r="HK40" i="16"/>
  <c r="HJ40" i="16"/>
  <c r="HI40" i="16"/>
  <c r="HG40" i="16"/>
  <c r="HF40" i="16"/>
  <c r="HE40" i="16"/>
  <c r="HD40" i="16"/>
  <c r="HC40" i="16"/>
  <c r="HB40" i="16"/>
  <c r="HA40" i="16"/>
  <c r="GZ40" i="16"/>
  <c r="GY40" i="16"/>
  <c r="GX40" i="16"/>
  <c r="GW40" i="16"/>
  <c r="GV40" i="16"/>
  <c r="HH40" i="16" s="1"/>
  <c r="GS40" i="16"/>
  <c r="GR40" i="16"/>
  <c r="GQ40" i="16"/>
  <c r="GP40" i="16"/>
  <c r="GO40" i="16"/>
  <c r="GN40" i="16"/>
  <c r="GM40" i="16"/>
  <c r="GL40" i="16"/>
  <c r="GK40" i="16"/>
  <c r="GJ40" i="16"/>
  <c r="GI40" i="16"/>
  <c r="GH40" i="16"/>
  <c r="GT40" i="16" s="1"/>
  <c r="GF40" i="16"/>
  <c r="GE40" i="16"/>
  <c r="GD40" i="16"/>
  <c r="GC40" i="16"/>
  <c r="GB40" i="16"/>
  <c r="GA40" i="16"/>
  <c r="FZ40" i="16"/>
  <c r="FY40" i="16"/>
  <c r="FX40" i="16"/>
  <c r="FW40" i="16"/>
  <c r="FV40" i="16"/>
  <c r="FU40" i="16"/>
  <c r="FS40" i="16"/>
  <c r="FR40" i="16"/>
  <c r="FQ40" i="16"/>
  <c r="FP40" i="16"/>
  <c r="FO40" i="16"/>
  <c r="FN40" i="16"/>
  <c r="FM40" i="16"/>
  <c r="FL40" i="16"/>
  <c r="FK40" i="16"/>
  <c r="FJ40" i="16"/>
  <c r="FI40" i="16"/>
  <c r="FH40" i="16"/>
  <c r="FT40" i="16" s="1"/>
  <c r="FE40" i="16"/>
  <c r="FD40" i="16"/>
  <c r="FC40" i="16"/>
  <c r="FB40" i="16"/>
  <c r="FA40" i="16"/>
  <c r="EZ40" i="16"/>
  <c r="EY40" i="16"/>
  <c r="EX40" i="16"/>
  <c r="EW40" i="16"/>
  <c r="EV40" i="16"/>
  <c r="EU40" i="16"/>
  <c r="ET40" i="16"/>
  <c r="FF40" i="16" s="1"/>
  <c r="ER40" i="16"/>
  <c r="EQ40" i="16"/>
  <c r="EP40" i="16"/>
  <c r="EO40" i="16"/>
  <c r="EN40" i="16"/>
  <c r="EM40" i="16"/>
  <c r="EL40" i="16"/>
  <c r="EK40" i="16"/>
  <c r="EJ40" i="16"/>
  <c r="EI40" i="16"/>
  <c r="EH40" i="16"/>
  <c r="EG40" i="16"/>
  <c r="EE40" i="16"/>
  <c r="ED40" i="16"/>
  <c r="EC40" i="16"/>
  <c r="EB40" i="16"/>
  <c r="EA40" i="16"/>
  <c r="DZ40" i="16"/>
  <c r="DY40" i="16"/>
  <c r="DX40" i="16"/>
  <c r="DW40" i="16"/>
  <c r="DV40" i="16"/>
  <c r="DU40" i="16"/>
  <c r="DT40" i="16"/>
  <c r="EF40" i="16" s="1"/>
  <c r="DQ40" i="16"/>
  <c r="DP40" i="16"/>
  <c r="DO40" i="16"/>
  <c r="DN40" i="16"/>
  <c r="DM40" i="16"/>
  <c r="DL40" i="16"/>
  <c r="DK40" i="16"/>
  <c r="DJ40" i="16"/>
  <c r="DI40" i="16"/>
  <c r="DH40" i="16"/>
  <c r="DG40" i="16"/>
  <c r="DF40" i="16"/>
  <c r="DR40" i="16" s="1"/>
  <c r="DD40" i="16"/>
  <c r="DC40" i="16"/>
  <c r="DB40" i="16"/>
  <c r="DA40" i="16"/>
  <c r="CZ40" i="16"/>
  <c r="CY40" i="16"/>
  <c r="CX40" i="16"/>
  <c r="CW40" i="16"/>
  <c r="CV40" i="16"/>
  <c r="CU40" i="16"/>
  <c r="CT40" i="16"/>
  <c r="CS40" i="16"/>
  <c r="CQ40" i="16"/>
  <c r="CP40" i="16"/>
  <c r="CO40" i="16"/>
  <c r="CN40" i="16"/>
  <c r="CM40" i="16"/>
  <c r="CL40" i="16"/>
  <c r="CK40" i="16"/>
  <c r="CJ40" i="16"/>
  <c r="CI40" i="16"/>
  <c r="CH40" i="16"/>
  <c r="CG40" i="16"/>
  <c r="CF40" i="16"/>
  <c r="CR40" i="16" s="1"/>
  <c r="CC40" i="16"/>
  <c r="CB40" i="16"/>
  <c r="CA40" i="16"/>
  <c r="BZ40" i="16"/>
  <c r="BY40" i="16"/>
  <c r="BX40" i="16"/>
  <c r="BW40" i="16"/>
  <c r="BV40" i="16"/>
  <c r="BU40" i="16"/>
  <c r="BT40" i="16"/>
  <c r="BS40" i="16"/>
  <c r="BR40" i="16"/>
  <c r="BP40" i="16"/>
  <c r="BO40" i="16"/>
  <c r="BN40" i="16"/>
  <c r="BM40" i="16"/>
  <c r="BL40" i="16"/>
  <c r="BK40" i="16"/>
  <c r="BJ40" i="16"/>
  <c r="BI40" i="16"/>
  <c r="BH40" i="16"/>
  <c r="BG40" i="16"/>
  <c r="BF40" i="16"/>
  <c r="BE40" i="16"/>
  <c r="BC40" i="16"/>
  <c r="BB40" i="16"/>
  <c r="BA40" i="16"/>
  <c r="AZ40" i="16"/>
  <c r="AY40" i="16"/>
  <c r="AX40" i="16"/>
  <c r="AW40" i="16"/>
  <c r="AV40" i="16"/>
  <c r="AU40" i="16"/>
  <c r="AT40" i="16"/>
  <c r="AS40" i="16"/>
  <c r="AR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NL39" i="16"/>
  <c r="MX39" i="16"/>
  <c r="MK39" i="16"/>
  <c r="LX39" i="16"/>
  <c r="MY39" i="16" s="1"/>
  <c r="LJ39" i="16"/>
  <c r="KW39" i="16"/>
  <c r="KJ39" i="16"/>
  <c r="LK39" i="16" s="1"/>
  <c r="JV39" i="16"/>
  <c r="JI39" i="16"/>
  <c r="IV39" i="16"/>
  <c r="JW39" i="16" s="1"/>
  <c r="IH39" i="16"/>
  <c r="HU39" i="16"/>
  <c r="HH39" i="16"/>
  <c r="II39" i="16" s="1"/>
  <c r="GT39" i="16"/>
  <c r="GG39" i="16"/>
  <c r="FT39" i="16"/>
  <c r="GU39" i="16" s="1"/>
  <c r="FF39" i="16"/>
  <c r="ES39" i="16"/>
  <c r="EF39" i="16"/>
  <c r="FG39" i="16" s="1"/>
  <c r="DR39" i="16"/>
  <c r="DE39" i="16"/>
  <c r="CR39" i="16"/>
  <c r="DS39" i="16" s="1"/>
  <c r="CD39" i="16"/>
  <c r="BQ39" i="16"/>
  <c r="BD39" i="16"/>
  <c r="CE39" i="16" s="1"/>
  <c r="AP39" i="16"/>
  <c r="AC39" i="16"/>
  <c r="P39" i="16"/>
  <c r="AQ39" i="16" s="1"/>
  <c r="NM39" i="16" s="1"/>
  <c r="NL38" i="16"/>
  <c r="MX38" i="16"/>
  <c r="MK38" i="16"/>
  <c r="LX38" i="16"/>
  <c r="MY38" i="16" s="1"/>
  <c r="LJ38" i="16"/>
  <c r="KW38" i="16"/>
  <c r="KJ38" i="16"/>
  <c r="LK38" i="16" s="1"/>
  <c r="JV38" i="16"/>
  <c r="JI38" i="16"/>
  <c r="IV38" i="16"/>
  <c r="JW38" i="16" s="1"/>
  <c r="IH38" i="16"/>
  <c r="HU38" i="16"/>
  <c r="HH38" i="16"/>
  <c r="II38" i="16" s="1"/>
  <c r="GT38" i="16"/>
  <c r="GG38" i="16"/>
  <c r="FT38" i="16"/>
  <c r="GU38" i="16" s="1"/>
  <c r="FF38" i="16"/>
  <c r="ES38" i="16"/>
  <c r="EF38" i="16"/>
  <c r="FG38" i="16" s="1"/>
  <c r="DR38" i="16"/>
  <c r="DE38" i="16"/>
  <c r="CR38" i="16"/>
  <c r="DS38" i="16" s="1"/>
  <c r="CD38" i="16"/>
  <c r="BQ38" i="16"/>
  <c r="BD38" i="16"/>
  <c r="CE38" i="16" s="1"/>
  <c r="AP38" i="16"/>
  <c r="AC38" i="16"/>
  <c r="P38" i="16"/>
  <c r="NL37" i="16"/>
  <c r="MX37" i="16"/>
  <c r="MK37" i="16"/>
  <c r="LX37" i="16"/>
  <c r="MY37" i="16" s="1"/>
  <c r="LJ37" i="16"/>
  <c r="KW37" i="16"/>
  <c r="KJ37" i="16"/>
  <c r="LK37" i="16" s="1"/>
  <c r="JV37" i="16"/>
  <c r="JI37" i="16"/>
  <c r="IV37" i="16"/>
  <c r="JW37" i="16" s="1"/>
  <c r="IH37" i="16"/>
  <c r="HU37" i="16"/>
  <c r="HH37" i="16"/>
  <c r="II37" i="16" s="1"/>
  <c r="GT37" i="16"/>
  <c r="GG37" i="16"/>
  <c r="FT37" i="16"/>
  <c r="GU37" i="16" s="1"/>
  <c r="FF37" i="16"/>
  <c r="ES37" i="16"/>
  <c r="EF37" i="16"/>
  <c r="FG37" i="16" s="1"/>
  <c r="DR37" i="16"/>
  <c r="DE37" i="16"/>
  <c r="CR37" i="16"/>
  <c r="DS37" i="16" s="1"/>
  <c r="CD37" i="16"/>
  <c r="BQ37" i="16"/>
  <c r="BD37" i="16"/>
  <c r="CE37" i="16" s="1"/>
  <c r="AP37" i="16"/>
  <c r="AC37" i="16"/>
  <c r="P37" i="16"/>
  <c r="NL36" i="16"/>
  <c r="MX36" i="16"/>
  <c r="MK36" i="16"/>
  <c r="LX36" i="16"/>
  <c r="MY36" i="16" s="1"/>
  <c r="LJ36" i="16"/>
  <c r="KW36" i="16"/>
  <c r="KJ36" i="16"/>
  <c r="JV36" i="16"/>
  <c r="JI36" i="16"/>
  <c r="IV36" i="16"/>
  <c r="JW36" i="16" s="1"/>
  <c r="IH36" i="16"/>
  <c r="HU36" i="16"/>
  <c r="HH36" i="16"/>
  <c r="II36" i="16" s="1"/>
  <c r="GT36" i="16"/>
  <c r="GG36" i="16"/>
  <c r="FT36" i="16"/>
  <c r="GU36" i="16" s="1"/>
  <c r="FF36" i="16"/>
  <c r="ES36" i="16"/>
  <c r="EF36" i="16"/>
  <c r="FG36" i="16" s="1"/>
  <c r="DR36" i="16"/>
  <c r="DE36" i="16"/>
  <c r="CR36" i="16"/>
  <c r="DS36" i="16" s="1"/>
  <c r="CD36" i="16"/>
  <c r="BQ36" i="16"/>
  <c r="BD36" i="16"/>
  <c r="AP36" i="16"/>
  <c r="AC36" i="16"/>
  <c r="P36" i="16"/>
  <c r="AQ36" i="16" s="1"/>
  <c r="NL35" i="16"/>
  <c r="MX35" i="16"/>
  <c r="MK35" i="16"/>
  <c r="LX35" i="16"/>
  <c r="MY35" i="16" s="1"/>
  <c r="LJ35" i="16"/>
  <c r="KW35" i="16"/>
  <c r="KJ35" i="16"/>
  <c r="JV35" i="16"/>
  <c r="JI35" i="16"/>
  <c r="IV35" i="16"/>
  <c r="JW35" i="16" s="1"/>
  <c r="IH35" i="16"/>
  <c r="HU35" i="16"/>
  <c r="HH35" i="16"/>
  <c r="GT35" i="16"/>
  <c r="GG35" i="16"/>
  <c r="FT35" i="16"/>
  <c r="GU35" i="16" s="1"/>
  <c r="FF35" i="16"/>
  <c r="ES35" i="16"/>
  <c r="EF35" i="16"/>
  <c r="DR35" i="16"/>
  <c r="DE35" i="16"/>
  <c r="CR35" i="16"/>
  <c r="DS35" i="16" s="1"/>
  <c r="CD35" i="16"/>
  <c r="BQ35" i="16"/>
  <c r="BD35" i="16"/>
  <c r="AP35" i="16"/>
  <c r="AC35" i="16"/>
  <c r="P35" i="16"/>
  <c r="NL34" i="16"/>
  <c r="MX34" i="16"/>
  <c r="MK34" i="16"/>
  <c r="LX34" i="16"/>
  <c r="MY34" i="16" s="1"/>
  <c r="LJ34" i="16"/>
  <c r="KW34" i="16"/>
  <c r="KJ34" i="16"/>
  <c r="JV34" i="16"/>
  <c r="JI34" i="16"/>
  <c r="IV34" i="16"/>
  <c r="JW34" i="16" s="1"/>
  <c r="IH34" i="16"/>
  <c r="HU34" i="16"/>
  <c r="HH34" i="16"/>
  <c r="GT34" i="16"/>
  <c r="GG34" i="16"/>
  <c r="FT34" i="16"/>
  <c r="GU34" i="16" s="1"/>
  <c r="FF34" i="16"/>
  <c r="ES34" i="16"/>
  <c r="EF34" i="16"/>
  <c r="DR34" i="16"/>
  <c r="DE34" i="16"/>
  <c r="CR34" i="16"/>
  <c r="DS34" i="16" s="1"/>
  <c r="CD34" i="16"/>
  <c r="BQ34" i="16"/>
  <c r="BD34" i="16"/>
  <c r="AP34" i="16"/>
  <c r="AC34" i="16"/>
  <c r="P34" i="16"/>
  <c r="NL33" i="16"/>
  <c r="MX33" i="16"/>
  <c r="MK33" i="16"/>
  <c r="LX33" i="16"/>
  <c r="MY33" i="16" s="1"/>
  <c r="LJ33" i="16"/>
  <c r="KW33" i="16"/>
  <c r="KJ33" i="16"/>
  <c r="JV33" i="16"/>
  <c r="JI33" i="16"/>
  <c r="IV33" i="16"/>
  <c r="JW33" i="16" s="1"/>
  <c r="IH33" i="16"/>
  <c r="HU33" i="16"/>
  <c r="HH33" i="16"/>
  <c r="GT33" i="16"/>
  <c r="GG33" i="16"/>
  <c r="FT33" i="16"/>
  <c r="GU33" i="16" s="1"/>
  <c r="FF33" i="16"/>
  <c r="ES33" i="16"/>
  <c r="EF33" i="16"/>
  <c r="DR33" i="16"/>
  <c r="DE33" i="16"/>
  <c r="CR33" i="16"/>
  <c r="DS33" i="16" s="1"/>
  <c r="CD33" i="16"/>
  <c r="BQ33" i="16"/>
  <c r="BD33" i="16"/>
  <c r="AP33" i="16"/>
  <c r="AC33" i="16"/>
  <c r="P33" i="16"/>
  <c r="AQ33" i="16" s="1"/>
  <c r="NL32" i="16"/>
  <c r="MX32" i="16"/>
  <c r="MK32" i="16"/>
  <c r="LX32" i="16"/>
  <c r="LJ32" i="16"/>
  <c r="KW32" i="16"/>
  <c r="KJ32" i="16"/>
  <c r="JV32" i="16"/>
  <c r="JI32" i="16"/>
  <c r="IV32" i="16"/>
  <c r="JW32" i="16" s="1"/>
  <c r="IH32" i="16"/>
  <c r="HU32" i="16"/>
  <c r="HH32" i="16"/>
  <c r="GT32" i="16"/>
  <c r="GG32" i="16"/>
  <c r="FT32" i="16"/>
  <c r="GU32" i="16" s="1"/>
  <c r="FF32" i="16"/>
  <c r="ES32" i="16"/>
  <c r="EF32" i="16"/>
  <c r="DR32" i="16"/>
  <c r="DE32" i="16"/>
  <c r="CR32" i="16"/>
  <c r="DS32" i="16" s="1"/>
  <c r="CD32" i="16"/>
  <c r="BQ32" i="16"/>
  <c r="BD32" i="16"/>
  <c r="AP32" i="16"/>
  <c r="AC32" i="16"/>
  <c r="P32" i="16"/>
  <c r="NL31" i="16"/>
  <c r="MX31" i="16"/>
  <c r="MK31" i="16"/>
  <c r="LX31" i="16"/>
  <c r="MY31" i="16" s="1"/>
  <c r="LJ31" i="16"/>
  <c r="KW31" i="16"/>
  <c r="KJ31" i="16"/>
  <c r="JV31" i="16"/>
  <c r="JI31" i="16"/>
  <c r="IV31" i="16"/>
  <c r="JW31" i="16" s="1"/>
  <c r="IH31" i="16"/>
  <c r="HU31" i="16"/>
  <c r="HH31" i="16"/>
  <c r="GT31" i="16"/>
  <c r="GG31" i="16"/>
  <c r="FT31" i="16"/>
  <c r="GU31" i="16" s="1"/>
  <c r="FF31" i="16"/>
  <c r="ES31" i="16"/>
  <c r="EF31" i="16"/>
  <c r="DR31" i="16"/>
  <c r="DE31" i="16"/>
  <c r="CR31" i="16"/>
  <c r="DS31" i="16" s="1"/>
  <c r="CD31" i="16"/>
  <c r="BQ31" i="16"/>
  <c r="BD31" i="16"/>
  <c r="AP31" i="16"/>
  <c r="AC31" i="16"/>
  <c r="P31" i="16"/>
  <c r="NL30" i="16"/>
  <c r="MX30" i="16"/>
  <c r="MK30" i="16"/>
  <c r="LX30" i="16"/>
  <c r="MY30" i="16" s="1"/>
  <c r="LJ30" i="16"/>
  <c r="KW30" i="16"/>
  <c r="KJ30" i="16"/>
  <c r="JV30" i="16"/>
  <c r="JI30" i="16"/>
  <c r="IV30" i="16"/>
  <c r="JW30" i="16" s="1"/>
  <c r="IH30" i="16"/>
  <c r="HU30" i="16"/>
  <c r="HH30" i="16"/>
  <c r="GT30" i="16"/>
  <c r="GG30" i="16"/>
  <c r="FT30" i="16"/>
  <c r="GU30" i="16" s="1"/>
  <c r="FF30" i="16"/>
  <c r="ES30" i="16"/>
  <c r="EF30" i="16"/>
  <c r="DR30" i="16"/>
  <c r="DE30" i="16"/>
  <c r="CR30" i="16"/>
  <c r="DS30" i="16" s="1"/>
  <c r="CD30" i="16"/>
  <c r="BQ30" i="16"/>
  <c r="BD30" i="16"/>
  <c r="AP30" i="16"/>
  <c r="AC30" i="16"/>
  <c r="P30" i="16"/>
  <c r="AQ30" i="16" s="1"/>
  <c r="NL29" i="16"/>
  <c r="MX29" i="16"/>
  <c r="MK29" i="16"/>
  <c r="LX29" i="16"/>
  <c r="MY29" i="16" s="1"/>
  <c r="LJ29" i="16"/>
  <c r="KW29" i="16"/>
  <c r="KJ29" i="16"/>
  <c r="JV29" i="16"/>
  <c r="JI29" i="16"/>
  <c r="IV29" i="16"/>
  <c r="JW29" i="16" s="1"/>
  <c r="IH29" i="16"/>
  <c r="HU29" i="16"/>
  <c r="HH29" i="16"/>
  <c r="GT29" i="16"/>
  <c r="GG29" i="16"/>
  <c r="FT29" i="16"/>
  <c r="GU29" i="16" s="1"/>
  <c r="FF29" i="16"/>
  <c r="ES29" i="16"/>
  <c r="EF29" i="16"/>
  <c r="DR29" i="16"/>
  <c r="DE29" i="16"/>
  <c r="CR29" i="16"/>
  <c r="DS29" i="16" s="1"/>
  <c r="CD29" i="16"/>
  <c r="BQ29" i="16"/>
  <c r="BD29" i="16"/>
  <c r="AP29" i="16"/>
  <c r="AC29" i="16"/>
  <c r="P29" i="16"/>
  <c r="NL28" i="16"/>
  <c r="MX28" i="16"/>
  <c r="MK28" i="16"/>
  <c r="LX28" i="16"/>
  <c r="LJ28" i="16"/>
  <c r="KW28" i="16"/>
  <c r="KJ28" i="16"/>
  <c r="JV28" i="16"/>
  <c r="JI28" i="16"/>
  <c r="IV28" i="16"/>
  <c r="JW28" i="16" s="1"/>
  <c r="IH28" i="16"/>
  <c r="HU28" i="16"/>
  <c r="HH28" i="16"/>
  <c r="GT28" i="16"/>
  <c r="GG28" i="16"/>
  <c r="FT28" i="16"/>
  <c r="GU28" i="16" s="1"/>
  <c r="FF28" i="16"/>
  <c r="ES28" i="16"/>
  <c r="EF28" i="16"/>
  <c r="DR28" i="16"/>
  <c r="DE28" i="16"/>
  <c r="CR28" i="16"/>
  <c r="DS28" i="16" s="1"/>
  <c r="CD28" i="16"/>
  <c r="BQ28" i="16"/>
  <c r="BD28" i="16"/>
  <c r="AP28" i="16"/>
  <c r="AC28" i="16"/>
  <c r="P28" i="16"/>
  <c r="NL27" i="16"/>
  <c r="MX27" i="16"/>
  <c r="MK27" i="16"/>
  <c r="LX27" i="16"/>
  <c r="LJ27" i="16"/>
  <c r="KW27" i="16"/>
  <c r="KJ27" i="16"/>
  <c r="JV27" i="16"/>
  <c r="JI27" i="16"/>
  <c r="IV27" i="16"/>
  <c r="JW27" i="16" s="1"/>
  <c r="IH27" i="16"/>
  <c r="HU27" i="16"/>
  <c r="HH27" i="16"/>
  <c r="GT27" i="16"/>
  <c r="GG27" i="16"/>
  <c r="FT27" i="16"/>
  <c r="GU27" i="16" s="1"/>
  <c r="FF27" i="16"/>
  <c r="ES27" i="16"/>
  <c r="EF27" i="16"/>
  <c r="DR27" i="16"/>
  <c r="DE27" i="16"/>
  <c r="CR27" i="16"/>
  <c r="DS27" i="16" s="1"/>
  <c r="CD27" i="16"/>
  <c r="BQ27" i="16"/>
  <c r="BD27" i="16"/>
  <c r="AP27" i="16"/>
  <c r="AC27" i="16"/>
  <c r="P27" i="16"/>
  <c r="AQ27" i="16" s="1"/>
  <c r="NL26" i="16"/>
  <c r="MX26" i="16"/>
  <c r="MK26" i="16"/>
  <c r="LX26" i="16"/>
  <c r="LJ26" i="16"/>
  <c r="KW26" i="16"/>
  <c r="KJ26" i="16"/>
  <c r="JV26" i="16"/>
  <c r="JI26" i="16"/>
  <c r="IV26" i="16"/>
  <c r="IH26" i="16"/>
  <c r="HU26" i="16"/>
  <c r="HH26" i="16"/>
  <c r="GT26" i="16"/>
  <c r="GG26" i="16"/>
  <c r="FT26" i="16"/>
  <c r="FF26" i="16"/>
  <c r="ES26" i="16"/>
  <c r="EF26" i="16"/>
  <c r="DR26" i="16"/>
  <c r="DE26" i="16"/>
  <c r="CR26" i="16"/>
  <c r="CD26" i="16"/>
  <c r="BQ26" i="16"/>
  <c r="CE26" i="16" s="1"/>
  <c r="BD26" i="16"/>
  <c r="AP26" i="16"/>
  <c r="AC26" i="16"/>
  <c r="P26" i="16"/>
  <c r="NL25" i="16"/>
  <c r="MX25" i="16"/>
  <c r="MK25" i="16"/>
  <c r="LX25" i="16"/>
  <c r="LJ25" i="16"/>
  <c r="KW25" i="16"/>
  <c r="LK25" i="16" s="1"/>
  <c r="KJ25" i="16"/>
  <c r="JV25" i="16"/>
  <c r="JI25" i="16"/>
  <c r="IV25" i="16"/>
  <c r="IH25" i="16"/>
  <c r="HU25" i="16"/>
  <c r="HH25" i="16"/>
  <c r="GT25" i="16"/>
  <c r="GG25" i="16"/>
  <c r="FT25" i="16"/>
  <c r="FF25" i="16"/>
  <c r="ES25" i="16"/>
  <c r="EF25" i="16"/>
  <c r="DR25" i="16"/>
  <c r="DE25" i="16"/>
  <c r="CR25" i="16"/>
  <c r="CD25" i="16"/>
  <c r="BQ25" i="16"/>
  <c r="CE25" i="16" s="1"/>
  <c r="BD25" i="16"/>
  <c r="AP25" i="16"/>
  <c r="AC25" i="16"/>
  <c r="P25" i="16"/>
  <c r="NL24" i="16"/>
  <c r="MX24" i="16"/>
  <c r="MK24" i="16"/>
  <c r="LX24" i="16"/>
  <c r="LJ24" i="16"/>
  <c r="KW24" i="16"/>
  <c r="LK24" i="16" s="1"/>
  <c r="KJ24" i="16"/>
  <c r="JV24" i="16"/>
  <c r="JI24" i="16"/>
  <c r="IV24" i="16"/>
  <c r="IH24" i="16"/>
  <c r="HU24" i="16"/>
  <c r="HH24" i="16"/>
  <c r="GT24" i="16"/>
  <c r="GG24" i="16"/>
  <c r="FT24" i="16"/>
  <c r="FF24" i="16"/>
  <c r="ES24" i="16"/>
  <c r="EF24" i="16"/>
  <c r="DR24" i="16"/>
  <c r="DE24" i="16"/>
  <c r="CR24" i="16"/>
  <c r="CD24" i="16"/>
  <c r="BQ24" i="16"/>
  <c r="CE24" i="16" s="1"/>
  <c r="BD24" i="16"/>
  <c r="AP24" i="16"/>
  <c r="AC24" i="16"/>
  <c r="P24" i="16"/>
  <c r="NL23" i="16"/>
  <c r="MX23" i="16"/>
  <c r="MK23" i="16"/>
  <c r="LX23" i="16"/>
  <c r="LJ23" i="16"/>
  <c r="KW23" i="16"/>
  <c r="LK23" i="16" s="1"/>
  <c r="KJ23" i="16"/>
  <c r="JV23" i="16"/>
  <c r="JI23" i="16"/>
  <c r="IV23" i="16"/>
  <c r="IH23" i="16"/>
  <c r="HU23" i="16"/>
  <c r="HH23" i="16"/>
  <c r="GT23" i="16"/>
  <c r="GG23" i="16"/>
  <c r="FT23" i="16"/>
  <c r="FF23" i="16"/>
  <c r="ES23" i="16"/>
  <c r="EF23" i="16"/>
  <c r="DR23" i="16"/>
  <c r="DE23" i="16"/>
  <c r="CR23" i="16"/>
  <c r="CD23" i="16"/>
  <c r="BQ23" i="16"/>
  <c r="CE23" i="16" s="1"/>
  <c r="BD23" i="16"/>
  <c r="AP23" i="16"/>
  <c r="AC23" i="16"/>
  <c r="P23" i="16"/>
  <c r="NL22" i="16"/>
  <c r="MX22" i="16"/>
  <c r="MK22" i="16"/>
  <c r="LX22" i="16"/>
  <c r="LJ22" i="16"/>
  <c r="KW22" i="16"/>
  <c r="LK22" i="16" s="1"/>
  <c r="KJ22" i="16"/>
  <c r="JV22" i="16"/>
  <c r="JI22" i="16"/>
  <c r="IV22" i="16"/>
  <c r="IH22" i="16"/>
  <c r="HU22" i="16"/>
  <c r="HH22" i="16"/>
  <c r="GT22" i="16"/>
  <c r="GG22" i="16"/>
  <c r="FT22" i="16"/>
  <c r="FF22" i="16"/>
  <c r="ES22" i="16"/>
  <c r="EF22" i="16"/>
  <c r="DR22" i="16"/>
  <c r="DE22" i="16"/>
  <c r="CR22" i="16"/>
  <c r="CD22" i="16"/>
  <c r="BQ22" i="16"/>
  <c r="CE22" i="16" s="1"/>
  <c r="BD22" i="16"/>
  <c r="AP22" i="16"/>
  <c r="AC22" i="16"/>
  <c r="P22" i="16"/>
  <c r="NL21" i="16"/>
  <c r="MX21" i="16"/>
  <c r="MK21" i="16"/>
  <c r="LX21" i="16"/>
  <c r="LJ21" i="16"/>
  <c r="KW21" i="16"/>
  <c r="LK21" i="16" s="1"/>
  <c r="KJ21" i="16"/>
  <c r="JV21" i="16"/>
  <c r="JI21" i="16"/>
  <c r="IV21" i="16"/>
  <c r="IH21" i="16"/>
  <c r="HU21" i="16"/>
  <c r="HH21" i="16"/>
  <c r="GT21" i="16"/>
  <c r="GG21" i="16"/>
  <c r="FT21" i="16"/>
  <c r="FF21" i="16"/>
  <c r="ES21" i="16"/>
  <c r="EF21" i="16"/>
  <c r="DR21" i="16"/>
  <c r="DE21" i="16"/>
  <c r="CR21" i="16"/>
  <c r="CD21" i="16"/>
  <c r="BQ21" i="16"/>
  <c r="CE21" i="16" s="1"/>
  <c r="BD21" i="16"/>
  <c r="AP21" i="16"/>
  <c r="AC21" i="16"/>
  <c r="P21" i="16"/>
  <c r="NL20" i="16"/>
  <c r="MX20" i="16"/>
  <c r="MK20" i="16"/>
  <c r="LX20" i="16"/>
  <c r="LJ20" i="16"/>
  <c r="KW20" i="16"/>
  <c r="LK20" i="16" s="1"/>
  <c r="KJ20" i="16"/>
  <c r="JV20" i="16"/>
  <c r="JI20" i="16"/>
  <c r="IV20" i="16"/>
  <c r="IH20" i="16"/>
  <c r="HU20" i="16"/>
  <c r="HH20" i="16"/>
  <c r="GT20" i="16"/>
  <c r="GG20" i="16"/>
  <c r="FT20" i="16"/>
  <c r="FF20" i="16"/>
  <c r="ES20" i="16"/>
  <c r="EF20" i="16"/>
  <c r="DR20" i="16"/>
  <c r="DE20" i="16"/>
  <c r="CR20" i="16"/>
  <c r="CD20" i="16"/>
  <c r="BQ20" i="16"/>
  <c r="CE20" i="16" s="1"/>
  <c r="BD20" i="16"/>
  <c r="AP20" i="16"/>
  <c r="AC20" i="16"/>
  <c r="P20" i="16"/>
  <c r="NL19" i="16"/>
  <c r="MX19" i="16"/>
  <c r="MK19" i="16"/>
  <c r="LX19" i="16"/>
  <c r="LJ19" i="16"/>
  <c r="KW19" i="16"/>
  <c r="LK19" i="16" s="1"/>
  <c r="KJ19" i="16"/>
  <c r="JV19" i="16"/>
  <c r="JI19" i="16"/>
  <c r="IV19" i="16"/>
  <c r="IH19" i="16"/>
  <c r="HU19" i="16"/>
  <c r="HH19" i="16"/>
  <c r="GT19" i="16"/>
  <c r="GG19" i="16"/>
  <c r="FT19" i="16"/>
  <c r="FF19" i="16"/>
  <c r="ES19" i="16"/>
  <c r="EF19" i="16"/>
  <c r="DR19" i="16"/>
  <c r="DE19" i="16"/>
  <c r="CR19" i="16"/>
  <c r="CD19" i="16"/>
  <c r="BQ19" i="16"/>
  <c r="CE19" i="16" s="1"/>
  <c r="BD19" i="16"/>
  <c r="AP19" i="16"/>
  <c r="AC19" i="16"/>
  <c r="P19" i="16"/>
  <c r="NL18" i="16"/>
  <c r="MX18" i="16"/>
  <c r="MK18" i="16"/>
  <c r="LX18" i="16"/>
  <c r="LJ18" i="16"/>
  <c r="KW18" i="16"/>
  <c r="LK18" i="16" s="1"/>
  <c r="KJ18" i="16"/>
  <c r="JV18" i="16"/>
  <c r="JI18" i="16"/>
  <c r="IV18" i="16"/>
  <c r="IH18" i="16"/>
  <c r="HU18" i="16"/>
  <c r="HH18" i="16"/>
  <c r="GT18" i="16"/>
  <c r="GG18" i="16"/>
  <c r="FT18" i="16"/>
  <c r="FF18" i="16"/>
  <c r="ES18" i="16"/>
  <c r="EF18" i="16"/>
  <c r="DR18" i="16"/>
  <c r="DE18" i="16"/>
  <c r="CR18" i="16"/>
  <c r="CD18" i="16"/>
  <c r="BQ18" i="16"/>
  <c r="CE18" i="16" s="1"/>
  <c r="BD18" i="16"/>
  <c r="AP18" i="16"/>
  <c r="AC18" i="16"/>
  <c r="P18" i="16"/>
  <c r="NL17" i="16"/>
  <c r="MX17" i="16"/>
  <c r="MK17" i="16"/>
  <c r="LX17" i="16"/>
  <c r="LJ17" i="16"/>
  <c r="KW17" i="16"/>
  <c r="LK17" i="16" s="1"/>
  <c r="KJ17" i="16"/>
  <c r="JV17" i="16"/>
  <c r="JI17" i="16"/>
  <c r="IV17" i="16"/>
  <c r="IH17" i="16"/>
  <c r="HU17" i="16"/>
  <c r="HH17" i="16"/>
  <c r="GT17" i="16"/>
  <c r="GG17" i="16"/>
  <c r="FT17" i="16"/>
  <c r="FF17" i="16"/>
  <c r="ES17" i="16"/>
  <c r="EF17" i="16"/>
  <c r="DR17" i="16"/>
  <c r="DE17" i="16"/>
  <c r="CR17" i="16"/>
  <c r="CD17" i="16"/>
  <c r="BQ17" i="16"/>
  <c r="CE17" i="16" s="1"/>
  <c r="BD17" i="16"/>
  <c r="AP17" i="16"/>
  <c r="AC17" i="16"/>
  <c r="P17" i="16"/>
  <c r="NL16" i="16"/>
  <c r="MX16" i="16"/>
  <c r="MK16" i="16"/>
  <c r="LX16" i="16"/>
  <c r="LJ16" i="16"/>
  <c r="KW16" i="16"/>
  <c r="LK16" i="16" s="1"/>
  <c r="KJ16" i="16"/>
  <c r="JV16" i="16"/>
  <c r="JI16" i="16"/>
  <c r="IV16" i="16"/>
  <c r="IH16" i="16"/>
  <c r="HU16" i="16"/>
  <c r="HH16" i="16"/>
  <c r="GT16" i="16"/>
  <c r="GG16" i="16"/>
  <c r="FT16" i="16"/>
  <c r="FF16" i="16"/>
  <c r="ES16" i="16"/>
  <c r="EF16" i="16"/>
  <c r="DR16" i="16"/>
  <c r="DE16" i="16"/>
  <c r="CR16" i="16"/>
  <c r="CD16" i="16"/>
  <c r="BQ16" i="16"/>
  <c r="CE16" i="16" s="1"/>
  <c r="BD16" i="16"/>
  <c r="AP16" i="16"/>
  <c r="AC16" i="16"/>
  <c r="P16" i="16"/>
  <c r="NL15" i="16"/>
  <c r="MX15" i="16"/>
  <c r="MK15" i="16"/>
  <c r="LX15" i="16"/>
  <c r="LJ15" i="16"/>
  <c r="KW15" i="16"/>
  <c r="LK15" i="16" s="1"/>
  <c r="KJ15" i="16"/>
  <c r="JV15" i="16"/>
  <c r="JI15" i="16"/>
  <c r="IV15" i="16"/>
  <c r="IH15" i="16"/>
  <c r="HU15" i="16"/>
  <c r="HH15" i="16"/>
  <c r="GT15" i="16"/>
  <c r="GG15" i="16"/>
  <c r="FT15" i="16"/>
  <c r="FF15" i="16"/>
  <c r="ES15" i="16"/>
  <c r="EF15" i="16"/>
  <c r="DR15" i="16"/>
  <c r="DE15" i="16"/>
  <c r="CR15" i="16"/>
  <c r="CD15" i="16"/>
  <c r="BQ15" i="16"/>
  <c r="CE15" i="16" s="1"/>
  <c r="BD15" i="16"/>
  <c r="AP15" i="16"/>
  <c r="AC15" i="16"/>
  <c r="P15" i="16"/>
  <c r="NL14" i="16"/>
  <c r="MX14" i="16"/>
  <c r="MK14" i="16"/>
  <c r="LX14" i="16"/>
  <c r="LJ14" i="16"/>
  <c r="KW14" i="16"/>
  <c r="LK14" i="16" s="1"/>
  <c r="KJ14" i="16"/>
  <c r="JV14" i="16"/>
  <c r="JI14" i="16"/>
  <c r="IV14" i="16"/>
  <c r="IH14" i="16"/>
  <c r="HU14" i="16"/>
  <c r="HH14" i="16"/>
  <c r="GT14" i="16"/>
  <c r="GG14" i="16"/>
  <c r="FT14" i="16"/>
  <c r="FF14" i="16"/>
  <c r="ES14" i="16"/>
  <c r="EF14" i="16"/>
  <c r="DR14" i="16"/>
  <c r="DE14" i="16"/>
  <c r="CR14" i="16"/>
  <c r="CD14" i="16"/>
  <c r="BQ14" i="16"/>
  <c r="CE14" i="16" s="1"/>
  <c r="BD14" i="16"/>
  <c r="AP14" i="16"/>
  <c r="AC14" i="16"/>
  <c r="P14" i="16"/>
  <c r="NL13" i="16"/>
  <c r="MX13" i="16"/>
  <c r="MK13" i="16"/>
  <c r="LX13" i="16"/>
  <c r="LJ13" i="16"/>
  <c r="KW13" i="16"/>
  <c r="LK13" i="16" s="1"/>
  <c r="KJ13" i="16"/>
  <c r="JV13" i="16"/>
  <c r="JI13" i="16"/>
  <c r="IV13" i="16"/>
  <c r="IH13" i="16"/>
  <c r="HU13" i="16"/>
  <c r="HH13" i="16"/>
  <c r="GT13" i="16"/>
  <c r="GG13" i="16"/>
  <c r="FT13" i="16"/>
  <c r="FF13" i="16"/>
  <c r="ES13" i="16"/>
  <c r="EF13" i="16"/>
  <c r="DR13" i="16"/>
  <c r="DE13" i="16"/>
  <c r="CR13" i="16"/>
  <c r="CD13" i="16"/>
  <c r="BQ13" i="16"/>
  <c r="CE13" i="16" s="1"/>
  <c r="BD13" i="16"/>
  <c r="AP13" i="16"/>
  <c r="AC13" i="16"/>
  <c r="P13" i="16"/>
  <c r="NL12" i="16"/>
  <c r="MX12" i="16"/>
  <c r="MK12" i="16"/>
  <c r="LX12" i="16"/>
  <c r="LJ12" i="16"/>
  <c r="KW12" i="16"/>
  <c r="LK12" i="16" s="1"/>
  <c r="KJ12" i="16"/>
  <c r="JV12" i="16"/>
  <c r="JI12" i="16"/>
  <c r="IV12" i="16"/>
  <c r="IH12" i="16"/>
  <c r="HU12" i="16"/>
  <c r="HH12" i="16"/>
  <c r="GT12" i="16"/>
  <c r="GG12" i="16"/>
  <c r="FT12" i="16"/>
  <c r="FF12" i="16"/>
  <c r="ES12" i="16"/>
  <c r="EF12" i="16"/>
  <c r="DR12" i="16"/>
  <c r="DE12" i="16"/>
  <c r="CR12" i="16"/>
  <c r="CD12" i="16"/>
  <c r="BQ12" i="16"/>
  <c r="CE12" i="16" s="1"/>
  <c r="BD12" i="16"/>
  <c r="AP12" i="16"/>
  <c r="AC12" i="16"/>
  <c r="P12" i="16"/>
  <c r="NL11" i="16"/>
  <c r="MX11" i="16"/>
  <c r="MK11" i="16"/>
  <c r="LX11" i="16"/>
  <c r="LJ11" i="16"/>
  <c r="KW11" i="16"/>
  <c r="LK11" i="16" s="1"/>
  <c r="KJ11" i="16"/>
  <c r="JV11" i="16"/>
  <c r="JI11" i="16"/>
  <c r="IV11" i="16"/>
  <c r="IH11" i="16"/>
  <c r="HU11" i="16"/>
  <c r="HH11" i="16"/>
  <c r="GT11" i="16"/>
  <c r="GG11" i="16"/>
  <c r="FT11" i="16"/>
  <c r="FF11" i="16"/>
  <c r="ES11" i="16"/>
  <c r="EF11" i="16"/>
  <c r="DR11" i="16"/>
  <c r="DE11" i="16"/>
  <c r="CR11" i="16"/>
  <c r="CD11" i="16"/>
  <c r="BQ11" i="16"/>
  <c r="CE11" i="16" s="1"/>
  <c r="BD11" i="16"/>
  <c r="AP11" i="16"/>
  <c r="AC11" i="16"/>
  <c r="P11" i="16"/>
  <c r="NL10" i="16"/>
  <c r="MX10" i="16"/>
  <c r="MK10" i="16"/>
  <c r="LX10" i="16"/>
  <c r="LJ10" i="16"/>
  <c r="KW10" i="16"/>
  <c r="KJ10" i="16"/>
  <c r="JV10" i="16"/>
  <c r="JI10" i="16"/>
  <c r="IV10" i="16"/>
  <c r="IH10" i="16"/>
  <c r="HU10" i="16"/>
  <c r="HH10" i="16"/>
  <c r="GT10" i="16"/>
  <c r="GG10" i="16"/>
  <c r="FT10" i="16"/>
  <c r="FF10" i="16"/>
  <c r="ES10" i="16"/>
  <c r="EF10" i="16"/>
  <c r="DR10" i="16"/>
  <c r="DE10" i="16"/>
  <c r="CR10" i="16"/>
  <c r="CD10" i="16"/>
  <c r="BQ10" i="16"/>
  <c r="CE10" i="16" s="1"/>
  <c r="BD10" i="16"/>
  <c r="AP10" i="16"/>
  <c r="AC10" i="16"/>
  <c r="P10" i="16"/>
  <c r="NL9" i="16"/>
  <c r="MX9" i="16"/>
  <c r="MK9" i="16"/>
  <c r="LX9" i="16"/>
  <c r="LJ9" i="16"/>
  <c r="KW9" i="16"/>
  <c r="LK9" i="16" s="1"/>
  <c r="KJ9" i="16"/>
  <c r="JV9" i="16"/>
  <c r="JI9" i="16"/>
  <c r="IV9" i="16"/>
  <c r="IH9" i="16"/>
  <c r="HU9" i="16"/>
  <c r="HH9" i="16"/>
  <c r="GT9" i="16"/>
  <c r="GG9" i="16"/>
  <c r="FT9" i="16"/>
  <c r="FF9" i="16"/>
  <c r="ES9" i="16"/>
  <c r="EF9" i="16"/>
  <c r="DR9" i="16"/>
  <c r="DE9" i="16"/>
  <c r="CR9" i="16"/>
  <c r="CD9" i="16"/>
  <c r="BQ9" i="16"/>
  <c r="CE9" i="16" s="1"/>
  <c r="BD9" i="16"/>
  <c r="AP9" i="16"/>
  <c r="AC9" i="16"/>
  <c r="P9" i="16"/>
  <c r="NL8" i="16"/>
  <c r="MX8" i="16"/>
  <c r="MK8" i="16"/>
  <c r="LX8" i="16"/>
  <c r="LJ8" i="16"/>
  <c r="KW8" i="16"/>
  <c r="LK8" i="16" s="1"/>
  <c r="KJ8" i="16"/>
  <c r="JV8" i="16"/>
  <c r="JI8" i="16"/>
  <c r="IV8" i="16"/>
  <c r="IH8" i="16"/>
  <c r="HU8" i="16"/>
  <c r="HH8" i="16"/>
  <c r="GT8" i="16"/>
  <c r="GG8" i="16"/>
  <c r="FT8" i="16"/>
  <c r="FF8" i="16"/>
  <c r="ES8" i="16"/>
  <c r="EF8" i="16"/>
  <c r="DR8" i="16"/>
  <c r="DE8" i="16"/>
  <c r="CR8" i="16"/>
  <c r="CD8" i="16"/>
  <c r="BQ8" i="16"/>
  <c r="CE8" i="16" s="1"/>
  <c r="BD8" i="16"/>
  <c r="AP8" i="16"/>
  <c r="AC8" i="16"/>
  <c r="P8" i="16"/>
  <c r="NL7" i="16"/>
  <c r="MX7" i="16"/>
  <c r="MK7" i="16"/>
  <c r="LX7" i="16"/>
  <c r="LJ7" i="16"/>
  <c r="KW7" i="16"/>
  <c r="LK7" i="16" s="1"/>
  <c r="KJ7" i="16"/>
  <c r="JV7" i="16"/>
  <c r="JI7" i="16"/>
  <c r="IV7" i="16"/>
  <c r="IH7" i="16"/>
  <c r="HU7" i="16"/>
  <c r="HH7" i="16"/>
  <c r="GT7" i="16"/>
  <c r="GG7" i="16"/>
  <c r="FT7" i="16"/>
  <c r="FF7" i="16"/>
  <c r="ES7" i="16"/>
  <c r="EF7" i="16"/>
  <c r="DR7" i="16"/>
  <c r="DE7" i="16"/>
  <c r="CR7" i="16"/>
  <c r="CD7" i="16"/>
  <c r="BQ7" i="16"/>
  <c r="CE7" i="16" s="1"/>
  <c r="BD7" i="16"/>
  <c r="AP7" i="16"/>
  <c r="AC7" i="16"/>
  <c r="P7" i="16"/>
  <c r="NL6" i="16"/>
  <c r="MX6" i="16"/>
  <c r="MK6" i="16"/>
  <c r="LX6" i="16"/>
  <c r="LJ6" i="16"/>
  <c r="KW6" i="16"/>
  <c r="LK6" i="16" s="1"/>
  <c r="KJ6" i="16"/>
  <c r="JV6" i="16"/>
  <c r="JI6" i="16"/>
  <c r="IV6" i="16"/>
  <c r="IH6" i="16"/>
  <c r="HU6" i="16"/>
  <c r="HH6" i="16"/>
  <c r="GT6" i="16"/>
  <c r="GG6" i="16"/>
  <c r="FT6" i="16"/>
  <c r="FF6" i="16"/>
  <c r="ES6" i="16"/>
  <c r="EF6" i="16"/>
  <c r="DR6" i="16"/>
  <c r="DE6" i="16"/>
  <c r="CR6" i="16"/>
  <c r="CD6" i="16"/>
  <c r="BQ6" i="16"/>
  <c r="BD6" i="16"/>
  <c r="AP6" i="16"/>
  <c r="AC6" i="16"/>
  <c r="P6" i="16"/>
  <c r="BD40" i="16" l="1"/>
  <c r="CE6" i="16"/>
  <c r="CD40" i="16"/>
  <c r="AQ35" i="16"/>
  <c r="AQ28" i="16"/>
  <c r="AQ34" i="16"/>
  <c r="AQ37" i="16"/>
  <c r="NM37" i="16" s="1"/>
  <c r="AQ29" i="16"/>
  <c r="AQ32" i="16"/>
  <c r="AQ38" i="16"/>
  <c r="NM38" i="16" s="1"/>
  <c r="AQ31" i="16"/>
  <c r="NL40" i="16"/>
  <c r="AP40" i="16"/>
  <c r="P40" i="16"/>
  <c r="MY26" i="16"/>
  <c r="MY27" i="16"/>
  <c r="MY28" i="16"/>
  <c r="MY32" i="16"/>
  <c r="MY6" i="16"/>
  <c r="MY7" i="16"/>
  <c r="MY8" i="16"/>
  <c r="MY9" i="16"/>
  <c r="MY10" i="16"/>
  <c r="MY11" i="16"/>
  <c r="MY12" i="16"/>
  <c r="MY13" i="16"/>
  <c r="MY14" i="16"/>
  <c r="MY15" i="16"/>
  <c r="MY16" i="16"/>
  <c r="MY17" i="16"/>
  <c r="MY18" i="16"/>
  <c r="MY19" i="16"/>
  <c r="MY20" i="16"/>
  <c r="MY21" i="16"/>
  <c r="MY22" i="16"/>
  <c r="MY23" i="16"/>
  <c r="MY24" i="16"/>
  <c r="MY25" i="16"/>
  <c r="LK10" i="16"/>
  <c r="LK27" i="16"/>
  <c r="LK28" i="16"/>
  <c r="LK29" i="16"/>
  <c r="LK30" i="16"/>
  <c r="LK31" i="16"/>
  <c r="LK32" i="16"/>
  <c r="LK33" i="16"/>
  <c r="LK34" i="16"/>
  <c r="LK35" i="16"/>
  <c r="LK36" i="16"/>
  <c r="JW6" i="16"/>
  <c r="JW7" i="16"/>
  <c r="JW8" i="16"/>
  <c r="JW9" i="16"/>
  <c r="JW10" i="16"/>
  <c r="JW11" i="16"/>
  <c r="JW12" i="16"/>
  <c r="JW13" i="16"/>
  <c r="JW14" i="16"/>
  <c r="JW15" i="16"/>
  <c r="JW16" i="16"/>
  <c r="JW17" i="16"/>
  <c r="JW18" i="16"/>
  <c r="JW19" i="16"/>
  <c r="JW20" i="16"/>
  <c r="JW21" i="16"/>
  <c r="JW22" i="16"/>
  <c r="JW23" i="16"/>
  <c r="JW24" i="16"/>
  <c r="JW25" i="16"/>
  <c r="JW26" i="16"/>
  <c r="II27" i="16"/>
  <c r="II28" i="16"/>
  <c r="II29" i="16"/>
  <c r="II30" i="16"/>
  <c r="II31" i="16"/>
  <c r="II32" i="16"/>
  <c r="II33" i="16"/>
  <c r="II34" i="16"/>
  <c r="II35" i="16"/>
  <c r="II6" i="16"/>
  <c r="II7" i="16"/>
  <c r="II8" i="16"/>
  <c r="II9" i="16"/>
  <c r="II10" i="16"/>
  <c r="II11" i="16"/>
  <c r="II12" i="16"/>
  <c r="II13" i="16"/>
  <c r="II14" i="16"/>
  <c r="II15" i="16"/>
  <c r="II16" i="16"/>
  <c r="II17" i="16"/>
  <c r="II18" i="16"/>
  <c r="II19" i="16"/>
  <c r="II20" i="16"/>
  <c r="II21" i="16"/>
  <c r="II22" i="16"/>
  <c r="II23" i="16"/>
  <c r="II24" i="16"/>
  <c r="II25" i="16"/>
  <c r="II26" i="16"/>
  <c r="GU6" i="16"/>
  <c r="GU7" i="16"/>
  <c r="GU8" i="16"/>
  <c r="GU9" i="16"/>
  <c r="GU10" i="16"/>
  <c r="GU11" i="16"/>
  <c r="GU12" i="16"/>
  <c r="GU13" i="16"/>
  <c r="GU14" i="16"/>
  <c r="GU15" i="16"/>
  <c r="GU16" i="16"/>
  <c r="GU17" i="16"/>
  <c r="GU18" i="16"/>
  <c r="GU19" i="16"/>
  <c r="GU20" i="16"/>
  <c r="GU21" i="16"/>
  <c r="GU22" i="16"/>
  <c r="GU23" i="16"/>
  <c r="GU24" i="16"/>
  <c r="GU25" i="16"/>
  <c r="GU26" i="16"/>
  <c r="FG27" i="16"/>
  <c r="FG28" i="16"/>
  <c r="FG29" i="16"/>
  <c r="FG30" i="16"/>
  <c r="FG31" i="16"/>
  <c r="FG32" i="16"/>
  <c r="FG33" i="16"/>
  <c r="FG34" i="16"/>
  <c r="FG35" i="16"/>
  <c r="FG6" i="16"/>
  <c r="FG7" i="16"/>
  <c r="FG8" i="16"/>
  <c r="FG9" i="16"/>
  <c r="FG10" i="16"/>
  <c r="FG11" i="16"/>
  <c r="FG12" i="16"/>
  <c r="FG13" i="16"/>
  <c r="FG14" i="16"/>
  <c r="FG15" i="16"/>
  <c r="FG16" i="16"/>
  <c r="FG17" i="16"/>
  <c r="FG18" i="16"/>
  <c r="FG19" i="16"/>
  <c r="FG20" i="16"/>
  <c r="FG21" i="16"/>
  <c r="FG22" i="16"/>
  <c r="FG23" i="16"/>
  <c r="FG24" i="16"/>
  <c r="FG25" i="16"/>
  <c r="FG26" i="16"/>
  <c r="DS6" i="16"/>
  <c r="DS7" i="16"/>
  <c r="DS8" i="16"/>
  <c r="DS9" i="16"/>
  <c r="DS10" i="16"/>
  <c r="DS11" i="16"/>
  <c r="DS12" i="16"/>
  <c r="DS13" i="16"/>
  <c r="DS14" i="16"/>
  <c r="DS15" i="16"/>
  <c r="DS16" i="16"/>
  <c r="DS17" i="16"/>
  <c r="DS18" i="16"/>
  <c r="DS19" i="16"/>
  <c r="DS20" i="16"/>
  <c r="DS21" i="16"/>
  <c r="DS22" i="16"/>
  <c r="DS23" i="16"/>
  <c r="DS24" i="16"/>
  <c r="DS25" i="16"/>
  <c r="DS26" i="16"/>
  <c r="CE27" i="16"/>
  <c r="CE28" i="16"/>
  <c r="CE29" i="16"/>
  <c r="CE30" i="16"/>
  <c r="CE31" i="16"/>
  <c r="CE32" i="16"/>
  <c r="CE33" i="16"/>
  <c r="NM33" i="16" s="1"/>
  <c r="CE34" i="16"/>
  <c r="CE35" i="16"/>
  <c r="NM35" i="16" s="1"/>
  <c r="CE36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6" i="16"/>
  <c r="AQ7" i="16"/>
  <c r="AQ8" i="16"/>
  <c r="AQ9" i="16"/>
  <c r="AQ10" i="16"/>
  <c r="GU40" i="16"/>
  <c r="JW40" i="16"/>
  <c r="LK26" i="16"/>
  <c r="AC40" i="16"/>
  <c r="BQ40" i="16"/>
  <c r="DE40" i="16"/>
  <c r="DS40" i="16" s="1"/>
  <c r="ES40" i="16"/>
  <c r="FG40" i="16" s="1"/>
  <c r="GG40" i="16"/>
  <c r="HU40" i="16"/>
  <c r="II40" i="16" s="1"/>
  <c r="JI40" i="16"/>
  <c r="KW40" i="16"/>
  <c r="LK40" i="16" s="1"/>
  <c r="MK40" i="16"/>
  <c r="MY40" i="16" s="1"/>
  <c r="NL6" i="8"/>
  <c r="OZ6" i="8" s="1"/>
  <c r="NK40" i="8"/>
  <c r="NJ40" i="8"/>
  <c r="NI40" i="8"/>
  <c r="NH40" i="8"/>
  <c r="NG40" i="8"/>
  <c r="NF40" i="8"/>
  <c r="NE40" i="8"/>
  <c r="ND40" i="8"/>
  <c r="NC40" i="8"/>
  <c r="NL39" i="8"/>
  <c r="NL38" i="8"/>
  <c r="NL37" i="8"/>
  <c r="NL36" i="8"/>
  <c r="NL35" i="8"/>
  <c r="NL34" i="8"/>
  <c r="NL33" i="8"/>
  <c r="NL32" i="8"/>
  <c r="NB40" i="8"/>
  <c r="NA40" i="8"/>
  <c r="MZ40" i="8"/>
  <c r="NL30" i="8"/>
  <c r="NL29" i="8"/>
  <c r="NL28" i="8"/>
  <c r="NL27" i="8"/>
  <c r="NL26" i="8"/>
  <c r="NL25" i="8"/>
  <c r="NL24" i="8"/>
  <c r="NL23" i="8"/>
  <c r="NL22" i="8"/>
  <c r="NL21" i="8"/>
  <c r="NL20" i="8"/>
  <c r="NL19" i="8"/>
  <c r="NL18" i="8"/>
  <c r="NL17" i="8"/>
  <c r="NL16" i="8"/>
  <c r="NL15" i="8"/>
  <c r="NL14" i="8"/>
  <c r="NL13" i="8"/>
  <c r="NL12" i="8"/>
  <c r="NL11" i="8"/>
  <c r="NL10" i="8"/>
  <c r="NL9" i="8"/>
  <c r="NL8" i="8"/>
  <c r="NL7" i="8"/>
  <c r="HH7" i="4"/>
  <c r="CE40" i="16" l="1"/>
  <c r="NM29" i="16"/>
  <c r="NM31" i="16"/>
  <c r="NL40" i="8"/>
  <c r="OZ40" i="8" s="1"/>
  <c r="AQ40" i="16"/>
  <c r="NM27" i="16"/>
  <c r="NM36" i="16"/>
  <c r="NM25" i="16"/>
  <c r="NM21" i="16"/>
  <c r="NM8" i="16"/>
  <c r="NM17" i="16"/>
  <c r="NM15" i="16"/>
  <c r="NM13" i="16"/>
  <c r="NM11" i="16"/>
  <c r="NM23" i="16"/>
  <c r="NM19" i="16"/>
  <c r="NM24" i="16"/>
  <c r="NM22" i="16"/>
  <c r="NM20" i="16"/>
  <c r="NM18" i="16"/>
  <c r="NM16" i="16"/>
  <c r="NM14" i="16"/>
  <c r="NM12" i="16"/>
  <c r="NM34" i="16"/>
  <c r="NM32" i="16"/>
  <c r="NM30" i="16"/>
  <c r="NM28" i="16"/>
  <c r="NM9" i="16"/>
  <c r="NM7" i="16"/>
  <c r="NM10" i="16"/>
  <c r="NM6" i="16"/>
  <c r="NM26" i="16"/>
  <c r="NL31" i="8"/>
  <c r="NM40" i="16" l="1"/>
  <c r="HH31" i="4" l="1"/>
  <c r="OZ30" i="2"/>
  <c r="NL30" i="2"/>
  <c r="AC39" i="13" l="1"/>
  <c r="AC35" i="11"/>
  <c r="AC31" i="11"/>
  <c r="FT6" i="6"/>
  <c r="AP31" i="11" l="1"/>
  <c r="P31" i="11"/>
  <c r="OY40" i="2"/>
  <c r="OY42" i="2" s="1"/>
  <c r="OY47" i="2" s="1"/>
  <c r="OX40" i="2"/>
  <c r="OX42" i="2" s="1"/>
  <c r="OX47" i="2" s="1"/>
  <c r="OW40" i="2"/>
  <c r="OW42" i="2" s="1"/>
  <c r="OW47" i="2" s="1"/>
  <c r="OV40" i="2"/>
  <c r="OV42" i="2" s="1"/>
  <c r="OV47" i="2" s="1"/>
  <c r="OU40" i="2"/>
  <c r="OU42" i="2" s="1"/>
  <c r="OU47" i="2" s="1"/>
  <c r="OT40" i="2"/>
  <c r="OT42" i="2" s="1"/>
  <c r="OT47" i="2" s="1"/>
  <c r="OS40" i="2"/>
  <c r="OS42" i="2" s="1"/>
  <c r="OS47" i="2" s="1"/>
  <c r="OR40" i="2"/>
  <c r="OR42" i="2" s="1"/>
  <c r="OR47" i="2" s="1"/>
  <c r="OQ40" i="2"/>
  <c r="OQ42" i="2" s="1"/>
  <c r="OQ47" i="2" s="1"/>
  <c r="OP40" i="2"/>
  <c r="OP42" i="2" s="1"/>
  <c r="OP47" i="2" s="1"/>
  <c r="OO40" i="2"/>
  <c r="OO42" i="2" s="1"/>
  <c r="OO47" i="2" s="1"/>
  <c r="ON40" i="2"/>
  <c r="ON42" i="2" s="1"/>
  <c r="OZ39" i="2"/>
  <c r="OZ38" i="2"/>
  <c r="OZ37" i="2"/>
  <c r="OZ36" i="2"/>
  <c r="OZ35" i="2"/>
  <c r="OZ34" i="2"/>
  <c r="OZ33" i="2"/>
  <c r="OZ32" i="2"/>
  <c r="OZ31" i="2"/>
  <c r="OZ29" i="2"/>
  <c r="OZ28" i="2"/>
  <c r="OZ27" i="2"/>
  <c r="OZ26" i="2"/>
  <c r="OZ25" i="2"/>
  <c r="OZ24" i="2"/>
  <c r="OZ23" i="2"/>
  <c r="OZ22" i="2"/>
  <c r="OZ21" i="2"/>
  <c r="OZ20" i="2"/>
  <c r="OZ19" i="2"/>
  <c r="OZ18" i="2"/>
  <c r="OZ17" i="2"/>
  <c r="OZ16" i="2"/>
  <c r="OZ15" i="2"/>
  <c r="OZ14" i="2"/>
  <c r="OZ13" i="2"/>
  <c r="OZ12" i="2"/>
  <c r="OZ11" i="2"/>
  <c r="OZ10" i="2"/>
  <c r="OZ9" i="2"/>
  <c r="OZ8" i="2"/>
  <c r="OZ7" i="2"/>
  <c r="OZ6" i="2"/>
  <c r="BC40" i="12"/>
  <c r="BB40" i="12"/>
  <c r="BA40" i="12"/>
  <c r="AZ40" i="12"/>
  <c r="AY40" i="12"/>
  <c r="AX40" i="12"/>
  <c r="AW40" i="12"/>
  <c r="AV40" i="12"/>
  <c r="AU40" i="12"/>
  <c r="AT40" i="12"/>
  <c r="AS40" i="12"/>
  <c r="AR40" i="12"/>
  <c r="BD39" i="12"/>
  <c r="BD38" i="12"/>
  <c r="BD37" i="12"/>
  <c r="BD36" i="12"/>
  <c r="BD35" i="12"/>
  <c r="BD34" i="12"/>
  <c r="BD33" i="12"/>
  <c r="BD32" i="12"/>
  <c r="BD31" i="12"/>
  <c r="BD30" i="12"/>
  <c r="BD29" i="12"/>
  <c r="BD28" i="12"/>
  <c r="BD27" i="12"/>
  <c r="BD26" i="12"/>
  <c r="BD25" i="12"/>
  <c r="BD24" i="12"/>
  <c r="BD23" i="12"/>
  <c r="BD22" i="12"/>
  <c r="BD21" i="12"/>
  <c r="BD20" i="12"/>
  <c r="BD19" i="12"/>
  <c r="BD18" i="12"/>
  <c r="BD17" i="12"/>
  <c r="BD16" i="12"/>
  <c r="BD15" i="12"/>
  <c r="BD14" i="12"/>
  <c r="BD13" i="12"/>
  <c r="BD12" i="12"/>
  <c r="BD11" i="12"/>
  <c r="BD10" i="12"/>
  <c r="BD9" i="12"/>
  <c r="BD8" i="12"/>
  <c r="BD7" i="12"/>
  <c r="BD6" i="12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P39" i="14"/>
  <c r="AC39" i="14"/>
  <c r="P39" i="14"/>
  <c r="AQ39" i="14" s="1"/>
  <c r="AR39" i="14" s="1"/>
  <c r="AP38" i="14"/>
  <c r="AC38" i="14"/>
  <c r="AQ38" i="14" s="1"/>
  <c r="AR38" i="14" s="1"/>
  <c r="P38" i="14"/>
  <c r="AP37" i="14"/>
  <c r="AC37" i="14"/>
  <c r="P37" i="14"/>
  <c r="AP36" i="14"/>
  <c r="AC36" i="14"/>
  <c r="P36" i="14"/>
  <c r="AP35" i="14"/>
  <c r="AC35" i="14"/>
  <c r="P35" i="14"/>
  <c r="AP34" i="14"/>
  <c r="AC34" i="14"/>
  <c r="P34" i="14"/>
  <c r="AP33" i="14"/>
  <c r="AC33" i="14"/>
  <c r="P33" i="14"/>
  <c r="AP32" i="14"/>
  <c r="AC32" i="14"/>
  <c r="P32" i="14"/>
  <c r="AP31" i="14"/>
  <c r="AC31" i="14"/>
  <c r="P31" i="14"/>
  <c r="AP30" i="14"/>
  <c r="AC30" i="14"/>
  <c r="P30" i="14"/>
  <c r="AP29" i="14"/>
  <c r="AC29" i="14"/>
  <c r="P29" i="14"/>
  <c r="AP28" i="14"/>
  <c r="AC28" i="14"/>
  <c r="P28" i="14"/>
  <c r="AP27" i="14"/>
  <c r="AC27" i="14"/>
  <c r="P27" i="14"/>
  <c r="AP26" i="14"/>
  <c r="AC26" i="14"/>
  <c r="P26" i="14"/>
  <c r="AP25" i="14"/>
  <c r="AC25" i="14"/>
  <c r="P25" i="14"/>
  <c r="AP24" i="14"/>
  <c r="AC24" i="14"/>
  <c r="P24" i="14"/>
  <c r="AP23" i="14"/>
  <c r="AC23" i="14"/>
  <c r="P23" i="14"/>
  <c r="AP22" i="14"/>
  <c r="AC22" i="14"/>
  <c r="P22" i="14"/>
  <c r="AP21" i="14"/>
  <c r="AC21" i="14"/>
  <c r="P21" i="14"/>
  <c r="AP20" i="14"/>
  <c r="AC20" i="14"/>
  <c r="P20" i="14"/>
  <c r="AP19" i="14"/>
  <c r="AC19" i="14"/>
  <c r="P19" i="14"/>
  <c r="AP18" i="14"/>
  <c r="AC18" i="14"/>
  <c r="P18" i="14"/>
  <c r="AP17" i="14"/>
  <c r="AC17" i="14"/>
  <c r="P17" i="14"/>
  <c r="AP16" i="14"/>
  <c r="AC16" i="14"/>
  <c r="P16" i="14"/>
  <c r="AP15" i="14"/>
  <c r="AC15" i="14"/>
  <c r="P15" i="14"/>
  <c r="AP14" i="14"/>
  <c r="AC14" i="14"/>
  <c r="P14" i="14"/>
  <c r="AP13" i="14"/>
  <c r="AC13" i="14"/>
  <c r="P13" i="14"/>
  <c r="AP12" i="14"/>
  <c r="AC12" i="14"/>
  <c r="P12" i="14"/>
  <c r="AP11" i="14"/>
  <c r="AC11" i="14"/>
  <c r="P11" i="14"/>
  <c r="AP10" i="14"/>
  <c r="AC10" i="14"/>
  <c r="P10" i="14"/>
  <c r="AP9" i="14"/>
  <c r="AC9" i="14"/>
  <c r="P9" i="14"/>
  <c r="AP8" i="14"/>
  <c r="AC8" i="14"/>
  <c r="P8" i="14"/>
  <c r="AP7" i="14"/>
  <c r="AC7" i="14"/>
  <c r="P7" i="14"/>
  <c r="AP6" i="14"/>
  <c r="AC6" i="14"/>
  <c r="P6" i="14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P39" i="13"/>
  <c r="P39" i="13"/>
  <c r="AP38" i="13"/>
  <c r="AC38" i="13"/>
  <c r="P38" i="13"/>
  <c r="AP37" i="13"/>
  <c r="AC37" i="13"/>
  <c r="P37" i="13"/>
  <c r="AP36" i="13"/>
  <c r="AC36" i="13"/>
  <c r="P36" i="13"/>
  <c r="AP35" i="13"/>
  <c r="AC35" i="13"/>
  <c r="P35" i="13"/>
  <c r="AP34" i="13"/>
  <c r="AC34" i="13"/>
  <c r="P34" i="13"/>
  <c r="AP33" i="13"/>
  <c r="AC33" i="13"/>
  <c r="P33" i="13"/>
  <c r="AP32" i="13"/>
  <c r="AC32" i="13"/>
  <c r="P32" i="13"/>
  <c r="AP31" i="13"/>
  <c r="AC31" i="13"/>
  <c r="P31" i="13"/>
  <c r="AP30" i="13"/>
  <c r="AC30" i="13"/>
  <c r="P30" i="13"/>
  <c r="AP29" i="13"/>
  <c r="AC29" i="13"/>
  <c r="P29" i="13"/>
  <c r="AQ29" i="13" s="1"/>
  <c r="AR29" i="13" s="1"/>
  <c r="AP28" i="13"/>
  <c r="AC28" i="13"/>
  <c r="AQ28" i="13" s="1"/>
  <c r="AR28" i="13" s="1"/>
  <c r="P28" i="13"/>
  <c r="AP27" i="13"/>
  <c r="AC27" i="13"/>
  <c r="P27" i="13"/>
  <c r="AQ27" i="13" s="1"/>
  <c r="AR27" i="13" s="1"/>
  <c r="AP26" i="13"/>
  <c r="AC26" i="13"/>
  <c r="AQ26" i="13" s="1"/>
  <c r="AR26" i="13" s="1"/>
  <c r="P26" i="13"/>
  <c r="AP25" i="13"/>
  <c r="AC25" i="13"/>
  <c r="P25" i="13"/>
  <c r="AQ25" i="13" s="1"/>
  <c r="AR25" i="13" s="1"/>
  <c r="AP24" i="13"/>
  <c r="AC24" i="13"/>
  <c r="AQ24" i="13" s="1"/>
  <c r="AR24" i="13" s="1"/>
  <c r="P24" i="13"/>
  <c r="AP23" i="13"/>
  <c r="AC23" i="13"/>
  <c r="P23" i="13"/>
  <c r="AQ23" i="13" s="1"/>
  <c r="AR23" i="13" s="1"/>
  <c r="AP22" i="13"/>
  <c r="AC22" i="13"/>
  <c r="AQ22" i="13" s="1"/>
  <c r="AR22" i="13" s="1"/>
  <c r="P22" i="13"/>
  <c r="AP21" i="13"/>
  <c r="AC21" i="13"/>
  <c r="P21" i="13"/>
  <c r="AQ21" i="13" s="1"/>
  <c r="AR21" i="13" s="1"/>
  <c r="AP20" i="13"/>
  <c r="AC20" i="13"/>
  <c r="AQ20" i="13" s="1"/>
  <c r="AR20" i="13" s="1"/>
  <c r="P20" i="13"/>
  <c r="AP19" i="13"/>
  <c r="AC19" i="13"/>
  <c r="P19" i="13"/>
  <c r="AQ19" i="13" s="1"/>
  <c r="AR19" i="13" s="1"/>
  <c r="AP18" i="13"/>
  <c r="AC18" i="13"/>
  <c r="AQ18" i="13" s="1"/>
  <c r="AR18" i="13" s="1"/>
  <c r="P18" i="13"/>
  <c r="AP17" i="13"/>
  <c r="AC17" i="13"/>
  <c r="P17" i="13"/>
  <c r="AQ17" i="13" s="1"/>
  <c r="AR17" i="13" s="1"/>
  <c r="AP16" i="13"/>
  <c r="AC16" i="13"/>
  <c r="AQ16" i="13" s="1"/>
  <c r="AR16" i="13" s="1"/>
  <c r="P16" i="13"/>
  <c r="AP15" i="13"/>
  <c r="AC15" i="13"/>
  <c r="P15" i="13"/>
  <c r="AQ15" i="13" s="1"/>
  <c r="AR15" i="13" s="1"/>
  <c r="AP14" i="13"/>
  <c r="AC14" i="13"/>
  <c r="AQ14" i="13" s="1"/>
  <c r="AR14" i="13" s="1"/>
  <c r="P14" i="13"/>
  <c r="AP13" i="13"/>
  <c r="AC13" i="13"/>
  <c r="P13" i="13"/>
  <c r="AQ13" i="13" s="1"/>
  <c r="AR13" i="13" s="1"/>
  <c r="AP12" i="13"/>
  <c r="AC12" i="13"/>
  <c r="AQ12" i="13" s="1"/>
  <c r="AR12" i="13" s="1"/>
  <c r="P12" i="13"/>
  <c r="AP11" i="13"/>
  <c r="AC11" i="13"/>
  <c r="P11" i="13"/>
  <c r="AQ11" i="13" s="1"/>
  <c r="AR11" i="13" s="1"/>
  <c r="AP10" i="13"/>
  <c r="AC10" i="13"/>
  <c r="AQ10" i="13" s="1"/>
  <c r="AR10" i="13" s="1"/>
  <c r="P10" i="13"/>
  <c r="AP9" i="13"/>
  <c r="AC9" i="13"/>
  <c r="P9" i="13"/>
  <c r="AQ9" i="13" s="1"/>
  <c r="AR9" i="13" s="1"/>
  <c r="AP8" i="13"/>
  <c r="AC8" i="13"/>
  <c r="AQ8" i="13" s="1"/>
  <c r="AR8" i="13" s="1"/>
  <c r="P8" i="13"/>
  <c r="AP7" i="13"/>
  <c r="AC7" i="13"/>
  <c r="P7" i="13"/>
  <c r="AQ7" i="13" s="1"/>
  <c r="AR7" i="13" s="1"/>
  <c r="AP6" i="13"/>
  <c r="AC6" i="13"/>
  <c r="AQ6" i="13" s="1"/>
  <c r="AR6" i="13" s="1"/>
  <c r="P6" i="13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P39" i="12"/>
  <c r="AC39" i="12"/>
  <c r="P39" i="12"/>
  <c r="AP38" i="12"/>
  <c r="AC38" i="12"/>
  <c r="AQ38" i="12" s="1"/>
  <c r="BE38" i="12" s="1"/>
  <c r="P38" i="12"/>
  <c r="AP37" i="12"/>
  <c r="AC37" i="12"/>
  <c r="P37" i="12"/>
  <c r="AP36" i="12"/>
  <c r="AC36" i="12"/>
  <c r="P36" i="12"/>
  <c r="AP35" i="12"/>
  <c r="AC35" i="12"/>
  <c r="P35" i="12"/>
  <c r="AP34" i="12"/>
  <c r="AC34" i="12"/>
  <c r="P34" i="12"/>
  <c r="AP33" i="12"/>
  <c r="AC33" i="12"/>
  <c r="P33" i="12"/>
  <c r="AP32" i="12"/>
  <c r="AC32" i="12"/>
  <c r="P32" i="12"/>
  <c r="AP31" i="12"/>
  <c r="AC31" i="12"/>
  <c r="P31" i="12"/>
  <c r="AP30" i="12"/>
  <c r="AC30" i="12"/>
  <c r="P30" i="12"/>
  <c r="AP29" i="12"/>
  <c r="AC29" i="12"/>
  <c r="P29" i="12"/>
  <c r="AQ29" i="12" s="1"/>
  <c r="AP28" i="12"/>
  <c r="AC28" i="12"/>
  <c r="P28" i="12"/>
  <c r="AP27" i="12"/>
  <c r="AC27" i="12"/>
  <c r="P27" i="12"/>
  <c r="AQ27" i="12" s="1"/>
  <c r="AP26" i="12"/>
  <c r="AC26" i="12"/>
  <c r="P26" i="12"/>
  <c r="AP25" i="12"/>
  <c r="AC25" i="12"/>
  <c r="P25" i="12"/>
  <c r="AQ25" i="12" s="1"/>
  <c r="AP24" i="12"/>
  <c r="AC24" i="12"/>
  <c r="P24" i="12"/>
  <c r="AP23" i="12"/>
  <c r="AC23" i="12"/>
  <c r="P23" i="12"/>
  <c r="AQ23" i="12" s="1"/>
  <c r="AP22" i="12"/>
  <c r="AC22" i="12"/>
  <c r="P22" i="12"/>
  <c r="AP21" i="12"/>
  <c r="AC21" i="12"/>
  <c r="P21" i="12"/>
  <c r="AQ21" i="12" s="1"/>
  <c r="AP20" i="12"/>
  <c r="AC20" i="12"/>
  <c r="P20" i="12"/>
  <c r="AP19" i="12"/>
  <c r="AC19" i="12"/>
  <c r="P19" i="12"/>
  <c r="AQ19" i="12" s="1"/>
  <c r="AP18" i="12"/>
  <c r="AC18" i="12"/>
  <c r="P18" i="12"/>
  <c r="AP17" i="12"/>
  <c r="AC17" i="12"/>
  <c r="P17" i="12"/>
  <c r="AQ17" i="12" s="1"/>
  <c r="AP16" i="12"/>
  <c r="AC16" i="12"/>
  <c r="P16" i="12"/>
  <c r="AP15" i="12"/>
  <c r="AC15" i="12"/>
  <c r="P15" i="12"/>
  <c r="AQ15" i="12" s="1"/>
  <c r="AP14" i="12"/>
  <c r="AC14" i="12"/>
  <c r="P14" i="12"/>
  <c r="AP13" i="12"/>
  <c r="AC13" i="12"/>
  <c r="P13" i="12"/>
  <c r="AQ13" i="12" s="1"/>
  <c r="AP12" i="12"/>
  <c r="AC12" i="12"/>
  <c r="P12" i="12"/>
  <c r="AP11" i="12"/>
  <c r="AC11" i="12"/>
  <c r="P11" i="12"/>
  <c r="AQ11" i="12" s="1"/>
  <c r="AP10" i="12"/>
  <c r="AC10" i="12"/>
  <c r="P10" i="12"/>
  <c r="AP9" i="12"/>
  <c r="AC9" i="12"/>
  <c r="P9" i="12"/>
  <c r="AQ9" i="12" s="1"/>
  <c r="AP8" i="12"/>
  <c r="AC8" i="12"/>
  <c r="P8" i="12"/>
  <c r="AP7" i="12"/>
  <c r="AC7" i="12"/>
  <c r="P7" i="12"/>
  <c r="AQ7" i="12" s="1"/>
  <c r="AP6" i="12"/>
  <c r="AC6" i="12"/>
  <c r="P6" i="12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AP39" i="11"/>
  <c r="AC39" i="11"/>
  <c r="P39" i="11"/>
  <c r="AP38" i="11"/>
  <c r="AC38" i="11"/>
  <c r="P38" i="11"/>
  <c r="AP37" i="11"/>
  <c r="AC37" i="11"/>
  <c r="P37" i="11"/>
  <c r="AP36" i="11"/>
  <c r="AC36" i="11"/>
  <c r="P36" i="11"/>
  <c r="AP35" i="11"/>
  <c r="P35" i="11"/>
  <c r="AP34" i="11"/>
  <c r="AC34" i="11"/>
  <c r="P34" i="11"/>
  <c r="AP33" i="11"/>
  <c r="AC33" i="11"/>
  <c r="P33" i="11"/>
  <c r="AP32" i="11"/>
  <c r="AC32" i="11"/>
  <c r="P32" i="11"/>
  <c r="AP30" i="11"/>
  <c r="AC30" i="11"/>
  <c r="P30" i="11"/>
  <c r="AP29" i="11"/>
  <c r="AC29" i="11"/>
  <c r="P29" i="11"/>
  <c r="AP28" i="11"/>
  <c r="AC28" i="11"/>
  <c r="P28" i="11"/>
  <c r="AP27" i="11"/>
  <c r="AC27" i="11"/>
  <c r="P27" i="11"/>
  <c r="AP26" i="11"/>
  <c r="AC26" i="11"/>
  <c r="P26" i="11"/>
  <c r="AP25" i="11"/>
  <c r="AC25" i="11"/>
  <c r="P25" i="11"/>
  <c r="AP24" i="11"/>
  <c r="AC24" i="11"/>
  <c r="P24" i="11"/>
  <c r="AP23" i="11"/>
  <c r="AC23" i="11"/>
  <c r="P23" i="11"/>
  <c r="AP22" i="11"/>
  <c r="AC22" i="11"/>
  <c r="P22" i="11"/>
  <c r="AP21" i="11"/>
  <c r="AC21" i="11"/>
  <c r="P21" i="11"/>
  <c r="AP20" i="11"/>
  <c r="AC20" i="11"/>
  <c r="P20" i="11"/>
  <c r="AP19" i="11"/>
  <c r="AC19" i="11"/>
  <c r="P19" i="11"/>
  <c r="AP18" i="11"/>
  <c r="AC18" i="11"/>
  <c r="P18" i="11"/>
  <c r="AP17" i="11"/>
  <c r="AC17" i="11"/>
  <c r="P17" i="11"/>
  <c r="AP16" i="11"/>
  <c r="AC16" i="11"/>
  <c r="P16" i="11"/>
  <c r="AP15" i="11"/>
  <c r="AC15" i="11"/>
  <c r="P15" i="11"/>
  <c r="AP14" i="11"/>
  <c r="AC14" i="11"/>
  <c r="P14" i="11"/>
  <c r="AP13" i="11"/>
  <c r="AC13" i="11"/>
  <c r="P13" i="11"/>
  <c r="AP12" i="11"/>
  <c r="AC12" i="11"/>
  <c r="P12" i="11"/>
  <c r="AP11" i="11"/>
  <c r="AC11" i="11"/>
  <c r="P11" i="11"/>
  <c r="AP10" i="11"/>
  <c r="AC10" i="11"/>
  <c r="P10" i="11"/>
  <c r="AP9" i="11"/>
  <c r="AC9" i="11"/>
  <c r="P9" i="11"/>
  <c r="AP8" i="11"/>
  <c r="AC8" i="11"/>
  <c r="P8" i="11"/>
  <c r="AP7" i="11"/>
  <c r="AC7" i="11"/>
  <c r="P7" i="11"/>
  <c r="AP6" i="11"/>
  <c r="AC6" i="11"/>
  <c r="P6" i="11"/>
  <c r="AQ30" i="13" l="1"/>
  <c r="AR30" i="13" s="1"/>
  <c r="AQ32" i="13"/>
  <c r="AR32" i="13" s="1"/>
  <c r="AQ36" i="13"/>
  <c r="AR36" i="13" s="1"/>
  <c r="AQ31" i="13"/>
  <c r="AR31" i="13" s="1"/>
  <c r="AQ33" i="13"/>
  <c r="AR33" i="13" s="1"/>
  <c r="AQ35" i="13"/>
  <c r="AR35" i="13" s="1"/>
  <c r="AQ37" i="13"/>
  <c r="AR37" i="13" s="1"/>
  <c r="AQ39" i="13"/>
  <c r="AR39" i="13" s="1"/>
  <c r="AQ38" i="13"/>
  <c r="AR38" i="13" s="1"/>
  <c r="AQ31" i="12"/>
  <c r="AQ33" i="12"/>
  <c r="AQ35" i="12"/>
  <c r="BE35" i="12" s="1"/>
  <c r="AQ37" i="12"/>
  <c r="BE37" i="12" s="1"/>
  <c r="AQ39" i="12"/>
  <c r="BE39" i="12" s="1"/>
  <c r="OZ42" i="2"/>
  <c r="ON47" i="2"/>
  <c r="OZ47" i="2" s="1"/>
  <c r="AQ7" i="14"/>
  <c r="AR7" i="14" s="1"/>
  <c r="AQ9" i="14"/>
  <c r="AR9" i="14" s="1"/>
  <c r="AQ11" i="14"/>
  <c r="AR11" i="14" s="1"/>
  <c r="AQ13" i="14"/>
  <c r="AR13" i="14" s="1"/>
  <c r="AQ15" i="14"/>
  <c r="AR15" i="14" s="1"/>
  <c r="AQ17" i="14"/>
  <c r="AR17" i="14" s="1"/>
  <c r="AQ19" i="14"/>
  <c r="AR19" i="14" s="1"/>
  <c r="AQ21" i="14"/>
  <c r="AR21" i="14" s="1"/>
  <c r="AQ23" i="14"/>
  <c r="AR23" i="14" s="1"/>
  <c r="AQ25" i="14"/>
  <c r="AR25" i="14" s="1"/>
  <c r="AQ27" i="14"/>
  <c r="AR27" i="14" s="1"/>
  <c r="AQ29" i="14"/>
  <c r="AR29" i="14" s="1"/>
  <c r="AQ31" i="14"/>
  <c r="AR31" i="14" s="1"/>
  <c r="AQ33" i="14"/>
  <c r="AR33" i="14" s="1"/>
  <c r="AQ35" i="14"/>
  <c r="AR35" i="14" s="1"/>
  <c r="AQ37" i="14"/>
  <c r="AR37" i="14" s="1"/>
  <c r="AQ6" i="14"/>
  <c r="AR6" i="14" s="1"/>
  <c r="AQ8" i="14"/>
  <c r="AR8" i="14" s="1"/>
  <c r="AQ10" i="14"/>
  <c r="AR10" i="14" s="1"/>
  <c r="AQ12" i="14"/>
  <c r="AR12" i="14" s="1"/>
  <c r="AQ14" i="14"/>
  <c r="AR14" i="14" s="1"/>
  <c r="AQ16" i="14"/>
  <c r="AR16" i="14" s="1"/>
  <c r="AQ18" i="14"/>
  <c r="AR18" i="14" s="1"/>
  <c r="AQ20" i="14"/>
  <c r="AR20" i="14" s="1"/>
  <c r="AQ22" i="14"/>
  <c r="AR22" i="14" s="1"/>
  <c r="AQ24" i="14"/>
  <c r="AR24" i="14" s="1"/>
  <c r="AQ26" i="14"/>
  <c r="AR26" i="14" s="1"/>
  <c r="AQ28" i="14"/>
  <c r="AR28" i="14" s="1"/>
  <c r="AQ30" i="14"/>
  <c r="AR30" i="14" s="1"/>
  <c r="AQ32" i="14"/>
  <c r="AR32" i="14" s="1"/>
  <c r="AQ36" i="14"/>
  <c r="AR36" i="14" s="1"/>
  <c r="AQ8" i="12"/>
  <c r="BE8" i="12" s="1"/>
  <c r="AQ10" i="12"/>
  <c r="BE10" i="12" s="1"/>
  <c r="AQ12" i="12"/>
  <c r="BE12" i="12" s="1"/>
  <c r="AQ14" i="12"/>
  <c r="BE14" i="12" s="1"/>
  <c r="AQ16" i="12"/>
  <c r="BE16" i="12" s="1"/>
  <c r="AQ18" i="12"/>
  <c r="BE18" i="12" s="1"/>
  <c r="AQ20" i="12"/>
  <c r="BE20" i="12" s="1"/>
  <c r="AQ22" i="12"/>
  <c r="BE22" i="12" s="1"/>
  <c r="AQ24" i="12"/>
  <c r="BE24" i="12" s="1"/>
  <c r="AQ26" i="12"/>
  <c r="BE26" i="12" s="1"/>
  <c r="AQ28" i="12"/>
  <c r="BE28" i="12" s="1"/>
  <c r="AC40" i="13"/>
  <c r="AQ6" i="12"/>
  <c r="BE6" i="12" s="1"/>
  <c r="BE7" i="12"/>
  <c r="BE9" i="12"/>
  <c r="BE11" i="12"/>
  <c r="BE13" i="12"/>
  <c r="BE15" i="12"/>
  <c r="BE17" i="12"/>
  <c r="BE19" i="12"/>
  <c r="BE21" i="12"/>
  <c r="BE23" i="12"/>
  <c r="BE25" i="12"/>
  <c r="BE27" i="12"/>
  <c r="BE29" i="12"/>
  <c r="BE31" i="12"/>
  <c r="BE33" i="12"/>
  <c r="AQ36" i="12"/>
  <c r="BE36" i="12" s="1"/>
  <c r="AQ9" i="11"/>
  <c r="AR9" i="11" s="1"/>
  <c r="AQ11" i="11"/>
  <c r="AR11" i="11" s="1"/>
  <c r="AQ13" i="11"/>
  <c r="AR13" i="11" s="1"/>
  <c r="AQ15" i="11"/>
  <c r="AR15" i="11" s="1"/>
  <c r="AQ17" i="11"/>
  <c r="AR17" i="11" s="1"/>
  <c r="AQ19" i="11"/>
  <c r="AR19" i="11" s="1"/>
  <c r="AQ21" i="11"/>
  <c r="AR21" i="11" s="1"/>
  <c r="AQ23" i="11"/>
  <c r="AR23" i="11" s="1"/>
  <c r="AQ25" i="11"/>
  <c r="AR25" i="11" s="1"/>
  <c r="AQ27" i="11"/>
  <c r="AR27" i="11" s="1"/>
  <c r="AQ32" i="12"/>
  <c r="BE32" i="12" s="1"/>
  <c r="AP40" i="14"/>
  <c r="AC40" i="14"/>
  <c r="P40" i="14"/>
  <c r="AP40" i="13"/>
  <c r="P40" i="12"/>
  <c r="AP40" i="12"/>
  <c r="AC40" i="12"/>
  <c r="AQ34" i="14"/>
  <c r="AR34" i="14" s="1"/>
  <c r="AQ31" i="11"/>
  <c r="AR31" i="11" s="1"/>
  <c r="AQ34" i="13"/>
  <c r="AR34" i="13" s="1"/>
  <c r="P40" i="13"/>
  <c r="AQ34" i="12"/>
  <c r="BE34" i="12" s="1"/>
  <c r="AQ30" i="12"/>
  <c r="BE30" i="12" s="1"/>
  <c r="AC40" i="11"/>
  <c r="AP40" i="11"/>
  <c r="AQ7" i="11"/>
  <c r="AR7" i="11" s="1"/>
  <c r="OZ40" i="2"/>
  <c r="BD40" i="12"/>
  <c r="AQ6" i="11"/>
  <c r="AR6" i="11" s="1"/>
  <c r="AQ14" i="11"/>
  <c r="AR14" i="11" s="1"/>
  <c r="AQ16" i="11"/>
  <c r="AR16" i="11" s="1"/>
  <c r="AQ24" i="11"/>
  <c r="AR24" i="11" s="1"/>
  <c r="AQ29" i="11"/>
  <c r="AR29" i="11" s="1"/>
  <c r="AQ39" i="11"/>
  <c r="AR39" i="11" s="1"/>
  <c r="AQ28" i="11"/>
  <c r="AR28" i="11" s="1"/>
  <c r="AQ30" i="11"/>
  <c r="AR30" i="11" s="1"/>
  <c r="AQ32" i="11"/>
  <c r="AR32" i="11" s="1"/>
  <c r="AQ34" i="11"/>
  <c r="AR34" i="11" s="1"/>
  <c r="AQ36" i="11"/>
  <c r="AR36" i="11" s="1"/>
  <c r="AQ38" i="11"/>
  <c r="AR38" i="11" s="1"/>
  <c r="AQ8" i="11"/>
  <c r="AR8" i="11" s="1"/>
  <c r="AQ10" i="11"/>
  <c r="AR10" i="11" s="1"/>
  <c r="AQ12" i="11"/>
  <c r="AR12" i="11" s="1"/>
  <c r="AQ18" i="11"/>
  <c r="AR18" i="11" s="1"/>
  <c r="AQ20" i="11"/>
  <c r="AR20" i="11" s="1"/>
  <c r="AQ22" i="11"/>
  <c r="AR22" i="11" s="1"/>
  <c r="AQ26" i="11"/>
  <c r="AR26" i="11" s="1"/>
  <c r="AQ33" i="11"/>
  <c r="AR33" i="11" s="1"/>
  <c r="AQ35" i="11"/>
  <c r="AR35" i="11" s="1"/>
  <c r="AQ37" i="11"/>
  <c r="AR37" i="11" s="1"/>
  <c r="P40" i="11"/>
  <c r="HH6" i="4"/>
  <c r="XC40" i="5"/>
  <c r="XB40" i="5"/>
  <c r="XA40" i="5"/>
  <c r="WZ40" i="5"/>
  <c r="WY40" i="5"/>
  <c r="WX40" i="5"/>
  <c r="WW40" i="5"/>
  <c r="WV40" i="5"/>
  <c r="WU40" i="5"/>
  <c r="WT40" i="5"/>
  <c r="WS40" i="5"/>
  <c r="WR40" i="5"/>
  <c r="XD39" i="5"/>
  <c r="XD38" i="5"/>
  <c r="XD37" i="5"/>
  <c r="XD36" i="5"/>
  <c r="XD35" i="5"/>
  <c r="XD34" i="5"/>
  <c r="XD33" i="5"/>
  <c r="XD32" i="5"/>
  <c r="XD31" i="5"/>
  <c r="XD30" i="5"/>
  <c r="XD29" i="5"/>
  <c r="XD28" i="5"/>
  <c r="XD27" i="5"/>
  <c r="XD26" i="5"/>
  <c r="XD25" i="5"/>
  <c r="XD24" i="5"/>
  <c r="XD23" i="5"/>
  <c r="XD22" i="5"/>
  <c r="XD21" i="5"/>
  <c r="XD20" i="5"/>
  <c r="XD19" i="5"/>
  <c r="XD18" i="5"/>
  <c r="XD17" i="5"/>
  <c r="XD16" i="5"/>
  <c r="XD15" i="5"/>
  <c r="XD14" i="5"/>
  <c r="XD13" i="5"/>
  <c r="XD12" i="5"/>
  <c r="XD11" i="5"/>
  <c r="XD10" i="5"/>
  <c r="XD9" i="5"/>
  <c r="XD8" i="5"/>
  <c r="XD7" i="5"/>
  <c r="XD6" i="5"/>
  <c r="WP40" i="5"/>
  <c r="WO40" i="5"/>
  <c r="WN40" i="5"/>
  <c r="WM40" i="5"/>
  <c r="WL40" i="5"/>
  <c r="WK40" i="5"/>
  <c r="WJ40" i="5"/>
  <c r="WI40" i="5"/>
  <c r="WH40" i="5"/>
  <c r="WG40" i="5"/>
  <c r="WF40" i="5"/>
  <c r="WE40" i="5"/>
  <c r="WQ39" i="5"/>
  <c r="WQ38" i="5"/>
  <c r="WQ37" i="5"/>
  <c r="WQ36" i="5"/>
  <c r="WQ35" i="5"/>
  <c r="WQ34" i="5"/>
  <c r="WQ33" i="5"/>
  <c r="WQ32" i="5"/>
  <c r="WQ31" i="5"/>
  <c r="WQ30" i="5"/>
  <c r="WQ29" i="5"/>
  <c r="WQ28" i="5"/>
  <c r="WQ27" i="5"/>
  <c r="WQ26" i="5"/>
  <c r="WQ25" i="5"/>
  <c r="WQ24" i="5"/>
  <c r="WQ23" i="5"/>
  <c r="WQ22" i="5"/>
  <c r="WQ21" i="5"/>
  <c r="WQ20" i="5"/>
  <c r="WQ19" i="5"/>
  <c r="WQ18" i="5"/>
  <c r="WQ17" i="5"/>
  <c r="WQ16" i="5"/>
  <c r="WQ15" i="5"/>
  <c r="WQ14" i="5"/>
  <c r="WQ13" i="5"/>
  <c r="WQ12" i="5"/>
  <c r="WQ11" i="5"/>
  <c r="WQ10" i="5"/>
  <c r="WQ9" i="5"/>
  <c r="WQ8" i="5"/>
  <c r="WQ7" i="5"/>
  <c r="WQ6" i="5"/>
  <c r="AQ40" i="14" l="1"/>
  <c r="AR40" i="14" s="1"/>
  <c r="AQ40" i="12"/>
  <c r="BE40" i="12" s="1"/>
  <c r="AQ40" i="13"/>
  <c r="AR40" i="13" s="1"/>
  <c r="XD40" i="5"/>
  <c r="WQ40" i="5"/>
  <c r="AQ40" i="11"/>
  <c r="AR40" i="11" s="1"/>
  <c r="WC40" i="5"/>
  <c r="WB40" i="5"/>
  <c r="WA40" i="5"/>
  <c r="VZ40" i="5"/>
  <c r="VY40" i="5"/>
  <c r="VX40" i="5"/>
  <c r="VW40" i="5"/>
  <c r="VV40" i="5"/>
  <c r="VU40" i="5"/>
  <c r="VT40" i="5"/>
  <c r="VS40" i="5"/>
  <c r="VR40" i="5"/>
  <c r="WD39" i="5"/>
  <c r="WD38" i="5"/>
  <c r="WD37" i="5"/>
  <c r="WD36" i="5"/>
  <c r="WD35" i="5"/>
  <c r="WD34" i="5"/>
  <c r="WD33" i="5"/>
  <c r="WD32" i="5"/>
  <c r="WD31" i="5"/>
  <c r="WD30" i="5"/>
  <c r="WD29" i="5"/>
  <c r="WD28" i="5"/>
  <c r="WD27" i="5"/>
  <c r="WD26" i="5"/>
  <c r="WD25" i="5"/>
  <c r="WD24" i="5"/>
  <c r="WD23" i="5"/>
  <c r="ZE23" i="5" s="1"/>
  <c r="WD22" i="5"/>
  <c r="WD21" i="5"/>
  <c r="WD20" i="5"/>
  <c r="WD19" i="5"/>
  <c r="WD18" i="5"/>
  <c r="WD17" i="5"/>
  <c r="WD16" i="5"/>
  <c r="WD15" i="5"/>
  <c r="WD14" i="5"/>
  <c r="WD13" i="5"/>
  <c r="WD12" i="5"/>
  <c r="WD11" i="5"/>
  <c r="WD10" i="5"/>
  <c r="WD9" i="5"/>
  <c r="WD8" i="5"/>
  <c r="WD7" i="5"/>
  <c r="WD6" i="5"/>
  <c r="VP40" i="5"/>
  <c r="VO40" i="5"/>
  <c r="VN40" i="5"/>
  <c r="VM40" i="5"/>
  <c r="VL40" i="5"/>
  <c r="VK40" i="5"/>
  <c r="VJ40" i="5"/>
  <c r="VI40" i="5"/>
  <c r="VH40" i="5"/>
  <c r="VG40" i="5"/>
  <c r="VF40" i="5"/>
  <c r="VE40" i="5"/>
  <c r="VQ39" i="5"/>
  <c r="VQ38" i="5"/>
  <c r="VQ37" i="5"/>
  <c r="VQ36" i="5"/>
  <c r="VQ35" i="5"/>
  <c r="VQ34" i="5"/>
  <c r="VQ33" i="5"/>
  <c r="VQ32" i="5"/>
  <c r="VQ31" i="5"/>
  <c r="VQ30" i="5"/>
  <c r="VQ29" i="5"/>
  <c r="VQ28" i="5"/>
  <c r="VQ27" i="5"/>
  <c r="VQ26" i="5"/>
  <c r="VQ25" i="5"/>
  <c r="VQ24" i="5"/>
  <c r="VQ23" i="5"/>
  <c r="VQ22" i="5"/>
  <c r="VQ21" i="5"/>
  <c r="VQ20" i="5"/>
  <c r="VQ19" i="5"/>
  <c r="VQ18" i="5"/>
  <c r="VQ17" i="5"/>
  <c r="VQ16" i="5"/>
  <c r="VQ15" i="5"/>
  <c r="VQ14" i="5"/>
  <c r="VQ13" i="5"/>
  <c r="VQ12" i="5"/>
  <c r="VQ11" i="5"/>
  <c r="VQ10" i="5"/>
  <c r="VQ9" i="5"/>
  <c r="VQ8" i="5"/>
  <c r="VQ7" i="5"/>
  <c r="VQ6" i="5"/>
  <c r="PY40" i="6"/>
  <c r="PX40" i="6"/>
  <c r="PW40" i="6"/>
  <c r="PV40" i="6"/>
  <c r="PU40" i="6"/>
  <c r="PT40" i="6"/>
  <c r="PS40" i="6"/>
  <c r="PR40" i="6"/>
  <c r="PQ40" i="6"/>
  <c r="PP40" i="6"/>
  <c r="PO40" i="6"/>
  <c r="PN40" i="6"/>
  <c r="PZ39" i="6"/>
  <c r="PZ38" i="6"/>
  <c r="PZ37" i="6"/>
  <c r="PZ36" i="6"/>
  <c r="PZ35" i="6"/>
  <c r="PZ34" i="6"/>
  <c r="PZ33" i="6"/>
  <c r="PZ32" i="6"/>
  <c r="PZ31" i="6"/>
  <c r="PZ30" i="6"/>
  <c r="PZ29" i="6"/>
  <c r="PZ28" i="6"/>
  <c r="PZ27" i="6"/>
  <c r="PZ26" i="6"/>
  <c r="PZ25" i="6"/>
  <c r="PZ24" i="6"/>
  <c r="PZ23" i="6"/>
  <c r="PZ22" i="6"/>
  <c r="PZ21" i="6"/>
  <c r="PZ20" i="6"/>
  <c r="PZ19" i="6"/>
  <c r="PZ18" i="6"/>
  <c r="PZ17" i="6"/>
  <c r="PZ16" i="6"/>
  <c r="PZ15" i="6"/>
  <c r="PZ14" i="6"/>
  <c r="PZ13" i="6"/>
  <c r="PZ12" i="6"/>
  <c r="PZ11" i="6"/>
  <c r="PZ10" i="6"/>
  <c r="PZ9" i="6"/>
  <c r="PZ8" i="6"/>
  <c r="PZ7" i="6"/>
  <c r="PZ6" i="6"/>
  <c r="PL40" i="6"/>
  <c r="PK40" i="6"/>
  <c r="PJ40" i="6"/>
  <c r="PI40" i="6"/>
  <c r="PH40" i="6"/>
  <c r="PG40" i="6"/>
  <c r="PF40" i="6"/>
  <c r="PE40" i="6"/>
  <c r="PD40" i="6"/>
  <c r="PC40" i="6"/>
  <c r="PB40" i="6"/>
  <c r="PA40" i="6"/>
  <c r="PM39" i="6"/>
  <c r="PM38" i="6"/>
  <c r="PM37" i="6"/>
  <c r="PM36" i="6"/>
  <c r="PM35" i="6"/>
  <c r="PM34" i="6"/>
  <c r="PM33" i="6"/>
  <c r="PM32" i="6"/>
  <c r="PM31" i="6"/>
  <c r="PM30" i="6"/>
  <c r="PM29" i="6"/>
  <c r="PM28" i="6"/>
  <c r="PM27" i="6"/>
  <c r="PM26" i="6"/>
  <c r="PM25" i="6"/>
  <c r="PM24" i="6"/>
  <c r="PM23" i="6"/>
  <c r="PM22" i="6"/>
  <c r="PM21" i="6"/>
  <c r="PM20" i="6"/>
  <c r="PM19" i="6"/>
  <c r="PM18" i="6"/>
  <c r="PM17" i="6"/>
  <c r="PM16" i="6"/>
  <c r="PM15" i="6"/>
  <c r="PM14" i="6"/>
  <c r="PM13" i="6"/>
  <c r="PM12" i="6"/>
  <c r="PM11" i="6"/>
  <c r="PM10" i="6"/>
  <c r="PM9" i="6"/>
  <c r="PM8" i="6"/>
  <c r="PM7" i="6"/>
  <c r="PM6" i="6"/>
  <c r="PM40" i="6" l="1"/>
  <c r="PZ40" i="6"/>
  <c r="WD40" i="5"/>
  <c r="VQ40" i="5"/>
  <c r="HG40" i="4" l="1"/>
  <c r="HF40" i="4"/>
  <c r="HE40" i="4"/>
  <c r="HD40" i="4"/>
  <c r="HC40" i="4"/>
  <c r="HB40" i="4"/>
  <c r="HA40" i="4"/>
  <c r="GZ40" i="4"/>
  <c r="GY40" i="4"/>
  <c r="GX40" i="4"/>
  <c r="GW40" i="4"/>
  <c r="GV40" i="4"/>
  <c r="HH39" i="4"/>
  <c r="HH38" i="4"/>
  <c r="HH37" i="4"/>
  <c r="HH36" i="4"/>
  <c r="HH35" i="4"/>
  <c r="HH34" i="4"/>
  <c r="HH33" i="4"/>
  <c r="HH32" i="4"/>
  <c r="HH30" i="4"/>
  <c r="HH29" i="4"/>
  <c r="HH28" i="4"/>
  <c r="HH27" i="4"/>
  <c r="HH26" i="4"/>
  <c r="HH25" i="4"/>
  <c r="HH24" i="4"/>
  <c r="HH23" i="4"/>
  <c r="HH22" i="4"/>
  <c r="HH21" i="4"/>
  <c r="HH20" i="4"/>
  <c r="HH19" i="4"/>
  <c r="HH18" i="4"/>
  <c r="HH17" i="4"/>
  <c r="HH16" i="4"/>
  <c r="HH15" i="4"/>
  <c r="HH14" i="4"/>
  <c r="HH13" i="4"/>
  <c r="HH12" i="4"/>
  <c r="HH11" i="4"/>
  <c r="HH10" i="4"/>
  <c r="HH9" i="4"/>
  <c r="HH8" i="4"/>
  <c r="VD6" i="5"/>
  <c r="VC40" i="5"/>
  <c r="VB40" i="5"/>
  <c r="VA40" i="5"/>
  <c r="UZ40" i="5"/>
  <c r="UY40" i="5"/>
  <c r="UX40" i="5"/>
  <c r="UW40" i="5"/>
  <c r="UV40" i="5"/>
  <c r="UU40" i="5"/>
  <c r="UT40" i="5"/>
  <c r="US40" i="5"/>
  <c r="UR40" i="5"/>
  <c r="VD39" i="5"/>
  <c r="VD38" i="5"/>
  <c r="VD37" i="5"/>
  <c r="VD36" i="5"/>
  <c r="VD35" i="5"/>
  <c r="VD34" i="5"/>
  <c r="VD33" i="5"/>
  <c r="VD32" i="5"/>
  <c r="VD31" i="5"/>
  <c r="VD30" i="5"/>
  <c r="VD29" i="5"/>
  <c r="VD28" i="5"/>
  <c r="VD27" i="5"/>
  <c r="VD26" i="5"/>
  <c r="VD25" i="5"/>
  <c r="VD24" i="5"/>
  <c r="VD23" i="5"/>
  <c r="VD22" i="5"/>
  <c r="ZE22" i="5" s="1"/>
  <c r="VD21" i="5"/>
  <c r="VD20" i="5"/>
  <c r="VD19" i="5"/>
  <c r="VD18" i="5"/>
  <c r="VD17" i="5"/>
  <c r="VD16" i="5"/>
  <c r="VD15" i="5"/>
  <c r="VD14" i="5"/>
  <c r="VD13" i="5"/>
  <c r="VD12" i="5"/>
  <c r="VD11" i="5"/>
  <c r="VD10" i="5"/>
  <c r="VD9" i="5"/>
  <c r="VD8" i="5"/>
  <c r="VD7" i="5"/>
  <c r="OZ6" i="6"/>
  <c r="SN6" i="6" s="1"/>
  <c r="OY40" i="6"/>
  <c r="OX40" i="6"/>
  <c r="OW40" i="6"/>
  <c r="OV40" i="6"/>
  <c r="OU40" i="6"/>
  <c r="OT40" i="6"/>
  <c r="OS40" i="6"/>
  <c r="OR40" i="6"/>
  <c r="OQ40" i="6"/>
  <c r="OP40" i="6"/>
  <c r="OO40" i="6"/>
  <c r="ON40" i="6"/>
  <c r="OZ39" i="6"/>
  <c r="OZ38" i="6"/>
  <c r="OZ37" i="6"/>
  <c r="OZ36" i="6"/>
  <c r="OZ35" i="6"/>
  <c r="OZ34" i="6"/>
  <c r="OZ33" i="6"/>
  <c r="OZ32" i="6"/>
  <c r="OZ31" i="6"/>
  <c r="OZ30" i="6"/>
  <c r="OZ29" i="6"/>
  <c r="OZ28" i="6"/>
  <c r="OZ27" i="6"/>
  <c r="OZ26" i="6"/>
  <c r="OZ25" i="6"/>
  <c r="OZ24" i="6"/>
  <c r="OZ23" i="6"/>
  <c r="OZ22" i="6"/>
  <c r="OZ21" i="6"/>
  <c r="OZ20" i="6"/>
  <c r="OZ19" i="6"/>
  <c r="OZ18" i="6"/>
  <c r="OZ17" i="6"/>
  <c r="OZ16" i="6"/>
  <c r="OZ15" i="6"/>
  <c r="OZ14" i="6"/>
  <c r="OZ13" i="6"/>
  <c r="OZ12" i="6"/>
  <c r="OZ11" i="6"/>
  <c r="OZ10" i="6"/>
  <c r="OZ9" i="6"/>
  <c r="OZ8" i="6"/>
  <c r="OZ7" i="6"/>
  <c r="AJY40" i="9"/>
  <c r="AJX40" i="9"/>
  <c r="AJW40" i="9"/>
  <c r="AJV40" i="9"/>
  <c r="AJU40" i="9"/>
  <c r="AJT40" i="9"/>
  <c r="AJS40" i="9"/>
  <c r="AJR40" i="9"/>
  <c r="AJQ40" i="9"/>
  <c r="AJP40" i="9"/>
  <c r="AJO40" i="9"/>
  <c r="AJN40" i="9"/>
  <c r="AJL40" i="9"/>
  <c r="AJK40" i="9"/>
  <c r="AJJ40" i="9"/>
  <c r="AJI40" i="9"/>
  <c r="AJH40" i="9"/>
  <c r="AJG40" i="9"/>
  <c r="AJF40" i="9"/>
  <c r="AJE40" i="9"/>
  <c r="AJD40" i="9"/>
  <c r="AJC40" i="9"/>
  <c r="AJB40" i="9"/>
  <c r="AJA40" i="9"/>
  <c r="AIY40" i="9"/>
  <c r="AIX40" i="9"/>
  <c r="AIW40" i="9"/>
  <c r="AIV40" i="9"/>
  <c r="AIU40" i="9"/>
  <c r="AIT40" i="9"/>
  <c r="AIS40" i="9"/>
  <c r="AIR40" i="9"/>
  <c r="AIQ40" i="9"/>
  <c r="AIP40" i="9"/>
  <c r="AIO40" i="9"/>
  <c r="AIN40" i="9"/>
  <c r="AJZ39" i="9"/>
  <c r="AJM39" i="9"/>
  <c r="AIZ39" i="9"/>
  <c r="AJZ38" i="9"/>
  <c r="AJM38" i="9"/>
  <c r="AIZ38" i="9"/>
  <c r="AJZ37" i="9"/>
  <c r="AJM37" i="9"/>
  <c r="AIZ37" i="9"/>
  <c r="AJZ36" i="9"/>
  <c r="AJM36" i="9"/>
  <c r="AIZ36" i="9"/>
  <c r="AJZ35" i="9"/>
  <c r="AJM35" i="9"/>
  <c r="AIZ35" i="9"/>
  <c r="AJZ34" i="9"/>
  <c r="AJM34" i="9"/>
  <c r="AIZ34" i="9"/>
  <c r="AJZ33" i="9"/>
  <c r="AJM33" i="9"/>
  <c r="AIZ33" i="9"/>
  <c r="AJZ32" i="9"/>
  <c r="AJM32" i="9"/>
  <c r="AIZ32" i="9"/>
  <c r="AJZ31" i="9"/>
  <c r="AJM31" i="9"/>
  <c r="AIZ31" i="9"/>
  <c r="AJZ30" i="9"/>
  <c r="AJM30" i="9"/>
  <c r="AIZ30" i="9"/>
  <c r="AJZ29" i="9"/>
  <c r="AJM29" i="9"/>
  <c r="AIZ29" i="9"/>
  <c r="AJZ28" i="9"/>
  <c r="AJM28" i="9"/>
  <c r="AIZ28" i="9"/>
  <c r="AJZ27" i="9"/>
  <c r="AJM27" i="9"/>
  <c r="AIZ27" i="9"/>
  <c r="AJZ26" i="9"/>
  <c r="AJM26" i="9"/>
  <c r="AIZ26" i="9"/>
  <c r="AJZ25" i="9"/>
  <c r="AJM25" i="9"/>
  <c r="AIZ25" i="9"/>
  <c r="AJZ24" i="9"/>
  <c r="AJM24" i="9"/>
  <c r="AIZ24" i="9"/>
  <c r="AJZ23" i="9"/>
  <c r="AJM23" i="9"/>
  <c r="AIZ23" i="9"/>
  <c r="AJZ22" i="9"/>
  <c r="AJM22" i="9"/>
  <c r="AIZ22" i="9"/>
  <c r="AJZ21" i="9"/>
  <c r="AJM21" i="9"/>
  <c r="AIZ21" i="9"/>
  <c r="AJZ20" i="9"/>
  <c r="AJM20" i="9"/>
  <c r="AIZ20" i="9"/>
  <c r="AJZ19" i="9"/>
  <c r="AJM19" i="9"/>
  <c r="AIZ19" i="9"/>
  <c r="AJZ18" i="9"/>
  <c r="AJM18" i="9"/>
  <c r="AIZ18" i="9"/>
  <c r="AJZ17" i="9"/>
  <c r="AJM17" i="9"/>
  <c r="AIZ17" i="9"/>
  <c r="AJZ16" i="9"/>
  <c r="AJM16" i="9"/>
  <c r="AIZ16" i="9"/>
  <c r="AJZ15" i="9"/>
  <c r="AJM15" i="9"/>
  <c r="AIZ15" i="9"/>
  <c r="AJZ14" i="9"/>
  <c r="AJM14" i="9"/>
  <c r="AIZ14" i="9"/>
  <c r="AJZ13" i="9"/>
  <c r="AJM13" i="9"/>
  <c r="AIZ13" i="9"/>
  <c r="AJZ12" i="9"/>
  <c r="AJM12" i="9"/>
  <c r="AIZ12" i="9"/>
  <c r="AJZ11" i="9"/>
  <c r="AJM11" i="9"/>
  <c r="AIZ11" i="9"/>
  <c r="AJZ10" i="9"/>
  <c r="AJM10" i="9"/>
  <c r="AIZ10" i="9"/>
  <c r="AJZ9" i="9"/>
  <c r="AJM9" i="9"/>
  <c r="AIZ9" i="9"/>
  <c r="AJZ8" i="9"/>
  <c r="AJM8" i="9"/>
  <c r="AIZ8" i="9"/>
  <c r="AJZ7" i="9"/>
  <c r="AJM7" i="9"/>
  <c r="AIZ7" i="9"/>
  <c r="AJZ6" i="9"/>
  <c r="AJM6" i="9"/>
  <c r="AIZ6" i="9"/>
  <c r="AIK40" i="9"/>
  <c r="AIJ40" i="9"/>
  <c r="AII40" i="9"/>
  <c r="AIH40" i="9"/>
  <c r="AIG40" i="9"/>
  <c r="AIF40" i="9"/>
  <c r="AIE40" i="9"/>
  <c r="AID40" i="9"/>
  <c r="AIC40" i="9"/>
  <c r="AIB40" i="9"/>
  <c r="AIA40" i="9"/>
  <c r="AHZ40" i="9"/>
  <c r="AHX40" i="9"/>
  <c r="AHW40" i="9"/>
  <c r="AHV40" i="9"/>
  <c r="AHU40" i="9"/>
  <c r="AHT40" i="9"/>
  <c r="AHS40" i="9"/>
  <c r="AHR40" i="9"/>
  <c r="AHQ40" i="9"/>
  <c r="AHP40" i="9"/>
  <c r="AHO40" i="9"/>
  <c r="AHN40" i="9"/>
  <c r="AHM40" i="9"/>
  <c r="AHK40" i="9"/>
  <c r="AHJ40" i="9"/>
  <c r="AHI40" i="9"/>
  <c r="AHH40" i="9"/>
  <c r="AHG40" i="9"/>
  <c r="AHF40" i="9"/>
  <c r="AHE40" i="9"/>
  <c r="AHD40" i="9"/>
  <c r="AHC40" i="9"/>
  <c r="AHB40" i="9"/>
  <c r="AHA40" i="9"/>
  <c r="AGZ40" i="9"/>
  <c r="AIL39" i="9"/>
  <c r="AHY39" i="9"/>
  <c r="AHL39" i="9"/>
  <c r="AIL38" i="9"/>
  <c r="AHY38" i="9"/>
  <c r="AHL38" i="9"/>
  <c r="AIL37" i="9"/>
  <c r="AHY37" i="9"/>
  <c r="AHL37" i="9"/>
  <c r="AIL36" i="9"/>
  <c r="AHY36" i="9"/>
  <c r="AHL36" i="9"/>
  <c r="AIL35" i="9"/>
  <c r="AHY35" i="9"/>
  <c r="AHL35" i="9"/>
  <c r="AIL34" i="9"/>
  <c r="AHY34" i="9"/>
  <c r="AHL34" i="9"/>
  <c r="AIL33" i="9"/>
  <c r="AHY33" i="9"/>
  <c r="AHL33" i="9"/>
  <c r="AIL32" i="9"/>
  <c r="AHY32" i="9"/>
  <c r="AHL32" i="9"/>
  <c r="AIL31" i="9"/>
  <c r="AHY31" i="9"/>
  <c r="AHL31" i="9"/>
  <c r="AIL30" i="9"/>
  <c r="AHY30" i="9"/>
  <c r="AHL30" i="9"/>
  <c r="AIL29" i="9"/>
  <c r="AHY29" i="9"/>
  <c r="AHL29" i="9"/>
  <c r="AIL28" i="9"/>
  <c r="AHY28" i="9"/>
  <c r="AHL28" i="9"/>
  <c r="AIL27" i="9"/>
  <c r="AHY27" i="9"/>
  <c r="AHL27" i="9"/>
  <c r="AIL26" i="9"/>
  <c r="AHY26" i="9"/>
  <c r="AHL26" i="9"/>
  <c r="AIL25" i="9"/>
  <c r="AHY25" i="9"/>
  <c r="AHL25" i="9"/>
  <c r="AIL24" i="9"/>
  <c r="AHY24" i="9"/>
  <c r="AHL24" i="9"/>
  <c r="AIL23" i="9"/>
  <c r="AHY23" i="9"/>
  <c r="AHL23" i="9"/>
  <c r="AIL22" i="9"/>
  <c r="AHY22" i="9"/>
  <c r="AHL22" i="9"/>
  <c r="AIL21" i="9"/>
  <c r="AHY21" i="9"/>
  <c r="AHL21" i="9"/>
  <c r="AIL20" i="9"/>
  <c r="AHY20" i="9"/>
  <c r="AHL20" i="9"/>
  <c r="AIL19" i="9"/>
  <c r="AHY19" i="9"/>
  <c r="AHL19" i="9"/>
  <c r="AIL18" i="9"/>
  <c r="AHY18" i="9"/>
  <c r="AHL18" i="9"/>
  <c r="AIL17" i="9"/>
  <c r="AHY17" i="9"/>
  <c r="AHL17" i="9"/>
  <c r="AIL16" i="9"/>
  <c r="AHY16" i="9"/>
  <c r="AHL16" i="9"/>
  <c r="AIL15" i="9"/>
  <c r="AHY15" i="9"/>
  <c r="AHL15" i="9"/>
  <c r="AIL14" i="9"/>
  <c r="AHY14" i="9"/>
  <c r="AHL14" i="9"/>
  <c r="AIL13" i="9"/>
  <c r="AHY13" i="9"/>
  <c r="AHL13" i="9"/>
  <c r="AIL12" i="9"/>
  <c r="AHY12" i="9"/>
  <c r="AHL12" i="9"/>
  <c r="AIL11" i="9"/>
  <c r="AHY11" i="9"/>
  <c r="AHL11" i="9"/>
  <c r="AIL10" i="9"/>
  <c r="AHY10" i="9"/>
  <c r="AHL10" i="9"/>
  <c r="AIL9" i="9"/>
  <c r="AHY9" i="9"/>
  <c r="AHL9" i="9"/>
  <c r="AIL8" i="9"/>
  <c r="AHY8" i="9"/>
  <c r="AHL8" i="9"/>
  <c r="AIL7" i="9"/>
  <c r="AHY7" i="9"/>
  <c r="AHL7" i="9"/>
  <c r="AIL6" i="9"/>
  <c r="AHY6" i="9"/>
  <c r="AHL6" i="9"/>
  <c r="AGW40" i="9"/>
  <c r="AGV40" i="9"/>
  <c r="AGU40" i="9"/>
  <c r="AGT40" i="9"/>
  <c r="AGS40" i="9"/>
  <c r="AGR40" i="9"/>
  <c r="AGQ40" i="9"/>
  <c r="AGP40" i="9"/>
  <c r="AGO40" i="9"/>
  <c r="AGN40" i="9"/>
  <c r="AGM40" i="9"/>
  <c r="AGL40" i="9"/>
  <c r="AGJ40" i="9"/>
  <c r="AGI40" i="9"/>
  <c r="AGH40" i="9"/>
  <c r="AGG40" i="9"/>
  <c r="AGF40" i="9"/>
  <c r="AGE40" i="9"/>
  <c r="AGD40" i="9"/>
  <c r="AGC40" i="9"/>
  <c r="AGB40" i="9"/>
  <c r="AGA40" i="9"/>
  <c r="AFZ40" i="9"/>
  <c r="AFY40" i="9"/>
  <c r="AFW40" i="9"/>
  <c r="AFV40" i="9"/>
  <c r="AFU40" i="9"/>
  <c r="AFT40" i="9"/>
  <c r="AFS40" i="9"/>
  <c r="AFR40" i="9"/>
  <c r="AFQ40" i="9"/>
  <c r="AFP40" i="9"/>
  <c r="AFO40" i="9"/>
  <c r="AFN40" i="9"/>
  <c r="AFM40" i="9"/>
  <c r="AFL40" i="9"/>
  <c r="AGX39" i="9"/>
  <c r="AGK39" i="9"/>
  <c r="AFX39" i="9"/>
  <c r="AGX38" i="9"/>
  <c r="AGK38" i="9"/>
  <c r="AFX38" i="9"/>
  <c r="AGX37" i="9"/>
  <c r="AGK37" i="9"/>
  <c r="AFX37" i="9"/>
  <c r="AGX36" i="9"/>
  <c r="AGK36" i="9"/>
  <c r="AFX36" i="9"/>
  <c r="AGX35" i="9"/>
  <c r="AGK35" i="9"/>
  <c r="AFX35" i="9"/>
  <c r="AGX34" i="9"/>
  <c r="AGK34" i="9"/>
  <c r="AFX34" i="9"/>
  <c r="AGX33" i="9"/>
  <c r="AGK33" i="9"/>
  <c r="AFX33" i="9"/>
  <c r="AGX32" i="9"/>
  <c r="AGK32" i="9"/>
  <c r="AFX32" i="9"/>
  <c r="AGX31" i="9"/>
  <c r="AGK31" i="9"/>
  <c r="AFX31" i="9"/>
  <c r="AGX30" i="9"/>
  <c r="AGK30" i="9"/>
  <c r="AFX30" i="9"/>
  <c r="AGX29" i="9"/>
  <c r="AGK29" i="9"/>
  <c r="AFX29" i="9"/>
  <c r="AGX28" i="9"/>
  <c r="AGK28" i="9"/>
  <c r="AFX28" i="9"/>
  <c r="AGX27" i="9"/>
  <c r="AGK27" i="9"/>
  <c r="AFX27" i="9"/>
  <c r="AGX26" i="9"/>
  <c r="AGK26" i="9"/>
  <c r="AFX26" i="9"/>
  <c r="AGX25" i="9"/>
  <c r="AGK25" i="9"/>
  <c r="AFX25" i="9"/>
  <c r="AGX24" i="9"/>
  <c r="AGK24" i="9"/>
  <c r="AFX24" i="9"/>
  <c r="AGX23" i="9"/>
  <c r="AGK23" i="9"/>
  <c r="AFX23" i="9"/>
  <c r="AGX22" i="9"/>
  <c r="AGK22" i="9"/>
  <c r="AFX22" i="9"/>
  <c r="AGX21" i="9"/>
  <c r="AGK21" i="9"/>
  <c r="AFX21" i="9"/>
  <c r="AGX20" i="9"/>
  <c r="AGK20" i="9"/>
  <c r="AFX20" i="9"/>
  <c r="AGX19" i="9"/>
  <c r="AGK19" i="9"/>
  <c r="AFX19" i="9"/>
  <c r="AGX18" i="9"/>
  <c r="AGK18" i="9"/>
  <c r="AFX18" i="9"/>
  <c r="AGX17" i="9"/>
  <c r="AGK17" i="9"/>
  <c r="AFX17" i="9"/>
  <c r="AGX16" i="9"/>
  <c r="AGK16" i="9"/>
  <c r="AFX16" i="9"/>
  <c r="AGX15" i="9"/>
  <c r="AGK15" i="9"/>
  <c r="AFX15" i="9"/>
  <c r="AGX14" i="9"/>
  <c r="AGK14" i="9"/>
  <c r="AFX14" i="9"/>
  <c r="AGX13" i="9"/>
  <c r="AGK13" i="9"/>
  <c r="AFX13" i="9"/>
  <c r="AGX12" i="9"/>
  <c r="AGK12" i="9"/>
  <c r="AFX12" i="9"/>
  <c r="AGX11" i="9"/>
  <c r="AGK11" i="9"/>
  <c r="AFX11" i="9"/>
  <c r="AGX10" i="9"/>
  <c r="AGK10" i="9"/>
  <c r="AFX10" i="9"/>
  <c r="AGX9" i="9"/>
  <c r="AGK9" i="9"/>
  <c r="AFX9" i="9"/>
  <c r="AGX8" i="9"/>
  <c r="AGK8" i="9"/>
  <c r="AFX8" i="9"/>
  <c r="AGX7" i="9"/>
  <c r="AGK7" i="9"/>
  <c r="AFX7" i="9"/>
  <c r="AGX6" i="9"/>
  <c r="AGK6" i="9"/>
  <c r="AFX6" i="9"/>
  <c r="AFI40" i="9"/>
  <c r="AFH40" i="9"/>
  <c r="AFG40" i="9"/>
  <c r="AFF40" i="9"/>
  <c r="AFE40" i="9"/>
  <c r="AFD40" i="9"/>
  <c r="AFC40" i="9"/>
  <c r="AFB40" i="9"/>
  <c r="AFA40" i="9"/>
  <c r="AEZ40" i="9"/>
  <c r="AEY40" i="9"/>
  <c r="AEX40" i="9"/>
  <c r="AEV40" i="9"/>
  <c r="AEU40" i="9"/>
  <c r="AET40" i="9"/>
  <c r="AES40" i="9"/>
  <c r="AER40" i="9"/>
  <c r="AEQ40" i="9"/>
  <c r="AEP40" i="9"/>
  <c r="AEO40" i="9"/>
  <c r="AEN40" i="9"/>
  <c r="AEM40" i="9"/>
  <c r="AEL40" i="9"/>
  <c r="AEK40" i="9"/>
  <c r="AEI40" i="9"/>
  <c r="AEH40" i="9"/>
  <c r="AEG40" i="9"/>
  <c r="AEF40" i="9"/>
  <c r="AEE40" i="9"/>
  <c r="AED40" i="9"/>
  <c r="AEC40" i="9"/>
  <c r="AEB40" i="9"/>
  <c r="AEA40" i="9"/>
  <c r="ADZ40" i="9"/>
  <c r="ADY40" i="9"/>
  <c r="ADX40" i="9"/>
  <c r="AFJ39" i="9"/>
  <c r="AEW39" i="9"/>
  <c r="AEJ39" i="9"/>
  <c r="AFJ38" i="9"/>
  <c r="AEW38" i="9"/>
  <c r="AEJ38" i="9"/>
  <c r="AFJ37" i="9"/>
  <c r="AEW37" i="9"/>
  <c r="AEJ37" i="9"/>
  <c r="AFJ36" i="9"/>
  <c r="AEW36" i="9"/>
  <c r="AEJ36" i="9"/>
  <c r="AFJ35" i="9"/>
  <c r="AEW35" i="9"/>
  <c r="AEJ35" i="9"/>
  <c r="AFJ34" i="9"/>
  <c r="AEW34" i="9"/>
  <c r="AEJ34" i="9"/>
  <c r="AFJ33" i="9"/>
  <c r="AEW33" i="9"/>
  <c r="AEJ33" i="9"/>
  <c r="AFJ32" i="9"/>
  <c r="AEW32" i="9"/>
  <c r="AEJ32" i="9"/>
  <c r="AFJ31" i="9"/>
  <c r="AEW31" i="9"/>
  <c r="AEJ31" i="9"/>
  <c r="AFJ30" i="9"/>
  <c r="AEW30" i="9"/>
  <c r="AEJ30" i="9"/>
  <c r="AFJ29" i="9"/>
  <c r="AEW29" i="9"/>
  <c r="AEJ29" i="9"/>
  <c r="AFJ28" i="9"/>
  <c r="AEW28" i="9"/>
  <c r="AEJ28" i="9"/>
  <c r="AFJ27" i="9"/>
  <c r="AEW27" i="9"/>
  <c r="AEJ27" i="9"/>
  <c r="AFJ26" i="9"/>
  <c r="AEW26" i="9"/>
  <c r="AEJ26" i="9"/>
  <c r="AFJ25" i="9"/>
  <c r="AEW25" i="9"/>
  <c r="AEJ25" i="9"/>
  <c r="AFJ24" i="9"/>
  <c r="AEW24" i="9"/>
  <c r="AEJ24" i="9"/>
  <c r="AFJ23" i="9"/>
  <c r="AEW23" i="9"/>
  <c r="AEJ23" i="9"/>
  <c r="AFJ22" i="9"/>
  <c r="AEW22" i="9"/>
  <c r="AEJ22" i="9"/>
  <c r="AFJ21" i="9"/>
  <c r="AEW21" i="9"/>
  <c r="AEJ21" i="9"/>
  <c r="AFJ20" i="9"/>
  <c r="AEW20" i="9"/>
  <c r="AEJ20" i="9"/>
  <c r="AFJ19" i="9"/>
  <c r="AEW19" i="9"/>
  <c r="AEJ19" i="9"/>
  <c r="AFJ18" i="9"/>
  <c r="AEW18" i="9"/>
  <c r="AEJ18" i="9"/>
  <c r="AFJ17" i="9"/>
  <c r="AEW17" i="9"/>
  <c r="AEJ17" i="9"/>
  <c r="AFJ16" i="9"/>
  <c r="AEW16" i="9"/>
  <c r="AEJ16" i="9"/>
  <c r="AFJ15" i="9"/>
  <c r="AEW15" i="9"/>
  <c r="AEJ15" i="9"/>
  <c r="AFJ14" i="9"/>
  <c r="AEW14" i="9"/>
  <c r="AEJ14" i="9"/>
  <c r="AFJ13" i="9"/>
  <c r="AEW13" i="9"/>
  <c r="AEJ13" i="9"/>
  <c r="AFJ12" i="9"/>
  <c r="AEW12" i="9"/>
  <c r="AEJ12" i="9"/>
  <c r="AFJ11" i="9"/>
  <c r="AEW11" i="9"/>
  <c r="AEJ11" i="9"/>
  <c r="AFJ10" i="9"/>
  <c r="AEW10" i="9"/>
  <c r="AEJ10" i="9"/>
  <c r="AFJ9" i="9"/>
  <c r="AEW9" i="9"/>
  <c r="AEJ9" i="9"/>
  <c r="AFJ8" i="9"/>
  <c r="AEW8" i="9"/>
  <c r="AEJ8" i="9"/>
  <c r="AFJ7" i="9"/>
  <c r="AEW7" i="9"/>
  <c r="AEJ7" i="9"/>
  <c r="AFJ6" i="9"/>
  <c r="AEW6" i="9"/>
  <c r="AEJ6" i="9"/>
  <c r="ADU40" i="9"/>
  <c r="ADT40" i="9"/>
  <c r="ADS40" i="9"/>
  <c r="ADR40" i="9"/>
  <c r="ADQ40" i="9"/>
  <c r="ADP40" i="9"/>
  <c r="ADO40" i="9"/>
  <c r="ADN40" i="9"/>
  <c r="ADM40" i="9"/>
  <c r="ADL40" i="9"/>
  <c r="ADK40" i="9"/>
  <c r="ADJ40" i="9"/>
  <c r="ADH40" i="9"/>
  <c r="ADG40" i="9"/>
  <c r="ADF40" i="9"/>
  <c r="ADE40" i="9"/>
  <c r="ADD40" i="9"/>
  <c r="ADC40" i="9"/>
  <c r="ADB40" i="9"/>
  <c r="ADA40" i="9"/>
  <c r="ACZ40" i="9"/>
  <c r="ACY40" i="9"/>
  <c r="ACX40" i="9"/>
  <c r="ACW40" i="9"/>
  <c r="ACU40" i="9"/>
  <c r="ACT40" i="9"/>
  <c r="ACS40" i="9"/>
  <c r="ACR40" i="9"/>
  <c r="ACQ40" i="9"/>
  <c r="ACP40" i="9"/>
  <c r="ACO40" i="9"/>
  <c r="ACN40" i="9"/>
  <c r="ACM40" i="9"/>
  <c r="ACL40" i="9"/>
  <c r="ACK40" i="9"/>
  <c r="ACJ40" i="9"/>
  <c r="ADV39" i="9"/>
  <c r="ADI39" i="9"/>
  <c r="ACV39" i="9"/>
  <c r="ADV38" i="9"/>
  <c r="ADI38" i="9"/>
  <c r="ACV38" i="9"/>
  <c r="ADV37" i="9"/>
  <c r="ADI37" i="9"/>
  <c r="ACV37" i="9"/>
  <c r="ADV36" i="9"/>
  <c r="ADI36" i="9"/>
  <c r="ACV36" i="9"/>
  <c r="ADV35" i="9"/>
  <c r="ADI35" i="9"/>
  <c r="ACV35" i="9"/>
  <c r="ADV34" i="9"/>
  <c r="ADI34" i="9"/>
  <c r="ACV34" i="9"/>
  <c r="ADV33" i="9"/>
  <c r="ADI33" i="9"/>
  <c r="ACV33" i="9"/>
  <c r="ADV32" i="9"/>
  <c r="ADI32" i="9"/>
  <c r="ACV32" i="9"/>
  <c r="ADV31" i="9"/>
  <c r="ADI31" i="9"/>
  <c r="ACV31" i="9"/>
  <c r="ADV30" i="9"/>
  <c r="ADI30" i="9"/>
  <c r="ACV30" i="9"/>
  <c r="ADV29" i="9"/>
  <c r="ADI29" i="9"/>
  <c r="ACV29" i="9"/>
  <c r="ADV28" i="9"/>
  <c r="ADI28" i="9"/>
  <c r="ACV28" i="9"/>
  <c r="ADV27" i="9"/>
  <c r="ADI27" i="9"/>
  <c r="ACV27" i="9"/>
  <c r="ADV26" i="9"/>
  <c r="ADI26" i="9"/>
  <c r="ACV26" i="9"/>
  <c r="ADV25" i="9"/>
  <c r="ADI25" i="9"/>
  <c r="ACV25" i="9"/>
  <c r="ADV24" i="9"/>
  <c r="ADI24" i="9"/>
  <c r="ACV24" i="9"/>
  <c r="ADV23" i="9"/>
  <c r="ADI23" i="9"/>
  <c r="ACV23" i="9"/>
  <c r="ADV22" i="9"/>
  <c r="ADI22" i="9"/>
  <c r="ACV22" i="9"/>
  <c r="ADV21" i="9"/>
  <c r="ADI21" i="9"/>
  <c r="ACV21" i="9"/>
  <c r="ADV20" i="9"/>
  <c r="ADI20" i="9"/>
  <c r="ACV20" i="9"/>
  <c r="ADV19" i="9"/>
  <c r="ADI19" i="9"/>
  <c r="ACV19" i="9"/>
  <c r="ADV18" i="9"/>
  <c r="ADI18" i="9"/>
  <c r="ACV18" i="9"/>
  <c r="ADV17" i="9"/>
  <c r="ADI17" i="9"/>
  <c r="ACV17" i="9"/>
  <c r="ADV16" i="9"/>
  <c r="ADI16" i="9"/>
  <c r="ACV16" i="9"/>
  <c r="ADV15" i="9"/>
  <c r="ADI15" i="9"/>
  <c r="ACV15" i="9"/>
  <c r="ADV14" i="9"/>
  <c r="ADI14" i="9"/>
  <c r="ACV14" i="9"/>
  <c r="ADV13" i="9"/>
  <c r="ADI13" i="9"/>
  <c r="ACV13" i="9"/>
  <c r="ADV12" i="9"/>
  <c r="ADI12" i="9"/>
  <c r="ACV12" i="9"/>
  <c r="ADV11" i="9"/>
  <c r="ADI11" i="9"/>
  <c r="ACV11" i="9"/>
  <c r="ADV10" i="9"/>
  <c r="ADI10" i="9"/>
  <c r="ACV10" i="9"/>
  <c r="ADV9" i="9"/>
  <c r="ADI9" i="9"/>
  <c r="ACV9" i="9"/>
  <c r="ADV8" i="9"/>
  <c r="ADI8" i="9"/>
  <c r="ACV8" i="9"/>
  <c r="ADV7" i="9"/>
  <c r="ADI7" i="9"/>
  <c r="ACV7" i="9"/>
  <c r="ADV6" i="9"/>
  <c r="ADI6" i="9"/>
  <c r="ACV6" i="9"/>
  <c r="ACG40" i="9"/>
  <c r="ACF40" i="9"/>
  <c r="ACE40" i="9"/>
  <c r="ACD40" i="9"/>
  <c r="ACC40" i="9"/>
  <c r="ACB40" i="9"/>
  <c r="ACA40" i="9"/>
  <c r="ABZ40" i="9"/>
  <c r="ABY40" i="9"/>
  <c r="ABX40" i="9"/>
  <c r="ABW40" i="9"/>
  <c r="ABV40" i="9"/>
  <c r="ABT40" i="9"/>
  <c r="ABS40" i="9"/>
  <c r="ABR40" i="9"/>
  <c r="ABQ40" i="9"/>
  <c r="ABP40" i="9"/>
  <c r="ABO40" i="9"/>
  <c r="ABN40" i="9"/>
  <c r="ABM40" i="9"/>
  <c r="ABL40" i="9"/>
  <c r="ABK40" i="9"/>
  <c r="ABJ40" i="9"/>
  <c r="ABI40" i="9"/>
  <c r="ABG40" i="9"/>
  <c r="ABF40" i="9"/>
  <c r="ABE40" i="9"/>
  <c r="ABD40" i="9"/>
  <c r="ABC40" i="9"/>
  <c r="ABB40" i="9"/>
  <c r="ABA40" i="9"/>
  <c r="AAZ40" i="9"/>
  <c r="AAY40" i="9"/>
  <c r="AAX40" i="9"/>
  <c r="AAW40" i="9"/>
  <c r="AAV40" i="9"/>
  <c r="ACH39" i="9"/>
  <c r="ABU39" i="9"/>
  <c r="ABH39" i="9"/>
  <c r="ACH38" i="9"/>
  <c r="ABU38" i="9"/>
  <c r="ABH38" i="9"/>
  <c r="ACH37" i="9"/>
  <c r="ABU37" i="9"/>
  <c r="ABH37" i="9"/>
  <c r="ACH36" i="9"/>
  <c r="ABU36" i="9"/>
  <c r="ABH36" i="9"/>
  <c r="ACH35" i="9"/>
  <c r="ABU35" i="9"/>
  <c r="ABH35" i="9"/>
  <c r="ACH34" i="9"/>
  <c r="ABU34" i="9"/>
  <c r="ABH34" i="9"/>
  <c r="ACH33" i="9"/>
  <c r="ABU33" i="9"/>
  <c r="ABH33" i="9"/>
  <c r="ACH32" i="9"/>
  <c r="ABU32" i="9"/>
  <c r="ABH32" i="9"/>
  <c r="ACH31" i="9"/>
  <c r="ABU31" i="9"/>
  <c r="ABH31" i="9"/>
  <c r="ACH30" i="9"/>
  <c r="ABU30" i="9"/>
  <c r="ABH30" i="9"/>
  <c r="ACH29" i="9"/>
  <c r="ABU29" i="9"/>
  <c r="ABH29" i="9"/>
  <c r="ACH28" i="9"/>
  <c r="ABU28" i="9"/>
  <c r="ABH28" i="9"/>
  <c r="ACH27" i="9"/>
  <c r="ABU27" i="9"/>
  <c r="ABH27" i="9"/>
  <c r="ACH26" i="9"/>
  <c r="ABU26" i="9"/>
  <c r="ABH26" i="9"/>
  <c r="ACH25" i="9"/>
  <c r="ABU25" i="9"/>
  <c r="ABH25" i="9"/>
  <c r="ACH24" i="9"/>
  <c r="ABU24" i="9"/>
  <c r="ABH24" i="9"/>
  <c r="ACH23" i="9"/>
  <c r="ABU23" i="9"/>
  <c r="ABH23" i="9"/>
  <c r="ACH22" i="9"/>
  <c r="ABU22" i="9"/>
  <c r="ABH22" i="9"/>
  <c r="ACH21" i="9"/>
  <c r="ABU21" i="9"/>
  <c r="ABH21" i="9"/>
  <c r="ACH20" i="9"/>
  <c r="ABU20" i="9"/>
  <c r="ABH20" i="9"/>
  <c r="ACH19" i="9"/>
  <c r="ABU19" i="9"/>
  <c r="ABH19" i="9"/>
  <c r="ACH18" i="9"/>
  <c r="ABU18" i="9"/>
  <c r="ABH18" i="9"/>
  <c r="ACH17" i="9"/>
  <c r="ABU17" i="9"/>
  <c r="ABH17" i="9"/>
  <c r="ACH16" i="9"/>
  <c r="ABU16" i="9"/>
  <c r="ABH16" i="9"/>
  <c r="ACH15" i="9"/>
  <c r="ABU15" i="9"/>
  <c r="ABH15" i="9"/>
  <c r="ACH14" i="9"/>
  <c r="ABU14" i="9"/>
  <c r="ABH14" i="9"/>
  <c r="ACH13" i="9"/>
  <c r="ABU13" i="9"/>
  <c r="ABH13" i="9"/>
  <c r="ACH12" i="9"/>
  <c r="ABU12" i="9"/>
  <c r="ABH12" i="9"/>
  <c r="ACH11" i="9"/>
  <c r="ABU11" i="9"/>
  <c r="ABH11" i="9"/>
  <c r="ACH10" i="9"/>
  <c r="ABU10" i="9"/>
  <c r="ABH10" i="9"/>
  <c r="ACH9" i="9"/>
  <c r="ABU9" i="9"/>
  <c r="ABH9" i="9"/>
  <c r="ACH8" i="9"/>
  <c r="ABU8" i="9"/>
  <c r="ABH8" i="9"/>
  <c r="ACH7" i="9"/>
  <c r="ABU7" i="9"/>
  <c r="ABH7" i="9"/>
  <c r="ACH6" i="9"/>
  <c r="ABU6" i="9"/>
  <c r="ABH6" i="9"/>
  <c r="AAS40" i="9"/>
  <c r="AAR40" i="9"/>
  <c r="AAQ40" i="9"/>
  <c r="AAP40" i="9"/>
  <c r="AAO40" i="9"/>
  <c r="AAN40" i="9"/>
  <c r="AAM40" i="9"/>
  <c r="AAL40" i="9"/>
  <c r="AAK40" i="9"/>
  <c r="AAJ40" i="9"/>
  <c r="AAI40" i="9"/>
  <c r="AAH40" i="9"/>
  <c r="AAF40" i="9"/>
  <c r="AAE40" i="9"/>
  <c r="AAD40" i="9"/>
  <c r="AAC40" i="9"/>
  <c r="AAB40" i="9"/>
  <c r="AAA40" i="9"/>
  <c r="ZZ40" i="9"/>
  <c r="ZY40" i="9"/>
  <c r="ZX40" i="9"/>
  <c r="ZW40" i="9"/>
  <c r="ZV40" i="9"/>
  <c r="ZU40" i="9"/>
  <c r="ZS40" i="9"/>
  <c r="ZR40" i="9"/>
  <c r="ZQ40" i="9"/>
  <c r="ZP40" i="9"/>
  <c r="ZO40" i="9"/>
  <c r="ZN40" i="9"/>
  <c r="ZM40" i="9"/>
  <c r="ZL40" i="9"/>
  <c r="ZK40" i="9"/>
  <c r="ZJ40" i="9"/>
  <c r="ZI40" i="9"/>
  <c r="ZH40" i="9"/>
  <c r="AAT39" i="9"/>
  <c r="AAG39" i="9"/>
  <c r="ZT39" i="9"/>
  <c r="AAT38" i="9"/>
  <c r="AAG38" i="9"/>
  <c r="ZT38" i="9"/>
  <c r="AAT37" i="9"/>
  <c r="AAG37" i="9"/>
  <c r="ZT37" i="9"/>
  <c r="AAT36" i="9"/>
  <c r="AAG36" i="9"/>
  <c r="ZT36" i="9"/>
  <c r="AAT35" i="9"/>
  <c r="AAG35" i="9"/>
  <c r="ZT35" i="9"/>
  <c r="AAT34" i="9"/>
  <c r="AAG34" i="9"/>
  <c r="ZT34" i="9"/>
  <c r="AAT33" i="9"/>
  <c r="AAG33" i="9"/>
  <c r="ZT33" i="9"/>
  <c r="AAT32" i="9"/>
  <c r="AAG32" i="9"/>
  <c r="ZT32" i="9"/>
  <c r="AAT31" i="9"/>
  <c r="AAG31" i="9"/>
  <c r="ZT31" i="9"/>
  <c r="AAT30" i="9"/>
  <c r="AAG30" i="9"/>
  <c r="ZT30" i="9"/>
  <c r="AAT29" i="9"/>
  <c r="AAG29" i="9"/>
  <c r="ZT29" i="9"/>
  <c r="AAT28" i="9"/>
  <c r="AAG28" i="9"/>
  <c r="ZT28" i="9"/>
  <c r="AAT27" i="9"/>
  <c r="AAG27" i="9"/>
  <c r="ZT27" i="9"/>
  <c r="AAT26" i="9"/>
  <c r="AAG26" i="9"/>
  <c r="ZT26" i="9"/>
  <c r="AAT25" i="9"/>
  <c r="AAG25" i="9"/>
  <c r="ZT25" i="9"/>
  <c r="AAT24" i="9"/>
  <c r="AAG24" i="9"/>
  <c r="ZT24" i="9"/>
  <c r="AAT23" i="9"/>
  <c r="AAG23" i="9"/>
  <c r="ZT23" i="9"/>
  <c r="AAT22" i="9"/>
  <c r="AAG22" i="9"/>
  <c r="ZT22" i="9"/>
  <c r="AAT21" i="9"/>
  <c r="AAG21" i="9"/>
  <c r="ZT21" i="9"/>
  <c r="AAT20" i="9"/>
  <c r="AAG20" i="9"/>
  <c r="ZT20" i="9"/>
  <c r="AAT19" i="9"/>
  <c r="AAG19" i="9"/>
  <c r="ZT19" i="9"/>
  <c r="AAT18" i="9"/>
  <c r="AAG18" i="9"/>
  <c r="ZT18" i="9"/>
  <c r="AAT17" i="9"/>
  <c r="AAG17" i="9"/>
  <c r="ZT17" i="9"/>
  <c r="AAT16" i="9"/>
  <c r="AAG16" i="9"/>
  <c r="ZT16" i="9"/>
  <c r="AAT15" i="9"/>
  <c r="AAG15" i="9"/>
  <c r="ZT15" i="9"/>
  <c r="AAT14" i="9"/>
  <c r="AAG14" i="9"/>
  <c r="ZT14" i="9"/>
  <c r="AAT13" i="9"/>
  <c r="AAG13" i="9"/>
  <c r="ZT13" i="9"/>
  <c r="AAT12" i="9"/>
  <c r="AAG12" i="9"/>
  <c r="ZT12" i="9"/>
  <c r="AAT11" i="9"/>
  <c r="AAG11" i="9"/>
  <c r="ZT11" i="9"/>
  <c r="AAT10" i="9"/>
  <c r="AAG10" i="9"/>
  <c r="ZT10" i="9"/>
  <c r="AAT9" i="9"/>
  <c r="AAG9" i="9"/>
  <c r="ZT9" i="9"/>
  <c r="AAT8" i="9"/>
  <c r="AAG8" i="9"/>
  <c r="ZT8" i="9"/>
  <c r="AAT7" i="9"/>
  <c r="AAG7" i="9"/>
  <c r="ZT7" i="9"/>
  <c r="AAT6" i="9"/>
  <c r="AAG6" i="9"/>
  <c r="ZT6" i="9"/>
  <c r="ZE40" i="9"/>
  <c r="ZD40" i="9"/>
  <c r="ZC40" i="9"/>
  <c r="ZB40" i="9"/>
  <c r="ZA40" i="9"/>
  <c r="YZ40" i="9"/>
  <c r="YY40" i="9"/>
  <c r="YX40" i="9"/>
  <c r="YW40" i="9"/>
  <c r="YV40" i="9"/>
  <c r="YU40" i="9"/>
  <c r="YT40" i="9"/>
  <c r="YR40" i="9"/>
  <c r="YQ40" i="9"/>
  <c r="YP40" i="9"/>
  <c r="YO40" i="9"/>
  <c r="YN40" i="9"/>
  <c r="YM40" i="9"/>
  <c r="YL40" i="9"/>
  <c r="YK40" i="9"/>
  <c r="YJ40" i="9"/>
  <c r="YI40" i="9"/>
  <c r="YH40" i="9"/>
  <c r="YG40" i="9"/>
  <c r="YE40" i="9"/>
  <c r="YD40" i="9"/>
  <c r="YC40" i="9"/>
  <c r="YB40" i="9"/>
  <c r="YA40" i="9"/>
  <c r="XZ40" i="9"/>
  <c r="XY40" i="9"/>
  <c r="XX40" i="9"/>
  <c r="XW40" i="9"/>
  <c r="XV40" i="9"/>
  <c r="XU40" i="9"/>
  <c r="XT40" i="9"/>
  <c r="ZF39" i="9"/>
  <c r="YS39" i="9"/>
  <c r="YF39" i="9"/>
  <c r="ZF38" i="9"/>
  <c r="YS38" i="9"/>
  <c r="YF38" i="9"/>
  <c r="ZF37" i="9"/>
  <c r="YS37" i="9"/>
  <c r="YF37" i="9"/>
  <c r="ZF36" i="9"/>
  <c r="YS36" i="9"/>
  <c r="YF36" i="9"/>
  <c r="ZF35" i="9"/>
  <c r="YS35" i="9"/>
  <c r="YF35" i="9"/>
  <c r="ZF34" i="9"/>
  <c r="YS34" i="9"/>
  <c r="YF34" i="9"/>
  <c r="ZF33" i="9"/>
  <c r="YS33" i="9"/>
  <c r="YF33" i="9"/>
  <c r="ZF32" i="9"/>
  <c r="YS32" i="9"/>
  <c r="YF32" i="9"/>
  <c r="ZF31" i="9"/>
  <c r="YS31" i="9"/>
  <c r="YF31" i="9"/>
  <c r="ZF30" i="9"/>
  <c r="YS30" i="9"/>
  <c r="YF30" i="9"/>
  <c r="ZF29" i="9"/>
  <c r="YS29" i="9"/>
  <c r="YF29" i="9"/>
  <c r="ZF28" i="9"/>
  <c r="YS28" i="9"/>
  <c r="YF28" i="9"/>
  <c r="ZF27" i="9"/>
  <c r="YS27" i="9"/>
  <c r="YF27" i="9"/>
  <c r="ZF26" i="9"/>
  <c r="YS26" i="9"/>
  <c r="YF26" i="9"/>
  <c r="ZF25" i="9"/>
  <c r="YS25" i="9"/>
  <c r="YF25" i="9"/>
  <c r="ZF24" i="9"/>
  <c r="YS24" i="9"/>
  <c r="YF24" i="9"/>
  <c r="ZF23" i="9"/>
  <c r="YS23" i="9"/>
  <c r="YF23" i="9"/>
  <c r="ZF22" i="9"/>
  <c r="YS22" i="9"/>
  <c r="YF22" i="9"/>
  <c r="ZF21" i="9"/>
  <c r="YS21" i="9"/>
  <c r="YF21" i="9"/>
  <c r="ZF20" i="9"/>
  <c r="YS20" i="9"/>
  <c r="YF20" i="9"/>
  <c r="ZF19" i="9"/>
  <c r="YS19" i="9"/>
  <c r="YF19" i="9"/>
  <c r="ZF18" i="9"/>
  <c r="YS18" i="9"/>
  <c r="YF18" i="9"/>
  <c r="ZF17" i="9"/>
  <c r="YS17" i="9"/>
  <c r="YF17" i="9"/>
  <c r="ZF16" i="9"/>
  <c r="YS16" i="9"/>
  <c r="YF16" i="9"/>
  <c r="ZF15" i="9"/>
  <c r="YS15" i="9"/>
  <c r="YF15" i="9"/>
  <c r="ZF14" i="9"/>
  <c r="YS14" i="9"/>
  <c r="YF14" i="9"/>
  <c r="ZF13" i="9"/>
  <c r="YS13" i="9"/>
  <c r="YF13" i="9"/>
  <c r="ZF12" i="9"/>
  <c r="YS12" i="9"/>
  <c r="YF12" i="9"/>
  <c r="ZF11" i="9"/>
  <c r="YS11" i="9"/>
  <c r="YF11" i="9"/>
  <c r="ZF10" i="9"/>
  <c r="YS10" i="9"/>
  <c r="YF10" i="9"/>
  <c r="ZF9" i="9"/>
  <c r="YS9" i="9"/>
  <c r="YF9" i="9"/>
  <c r="ZF8" i="9"/>
  <c r="YS8" i="9"/>
  <c r="YF8" i="9"/>
  <c r="ZF7" i="9"/>
  <c r="YS7" i="9"/>
  <c r="YF7" i="9"/>
  <c r="ZF6" i="9"/>
  <c r="YS6" i="9"/>
  <c r="YF6" i="9"/>
  <c r="XQ40" i="9"/>
  <c r="XP40" i="9"/>
  <c r="XO40" i="9"/>
  <c r="XN40" i="9"/>
  <c r="XM40" i="9"/>
  <c r="XL40" i="9"/>
  <c r="XK40" i="9"/>
  <c r="XJ40" i="9"/>
  <c r="XI40" i="9"/>
  <c r="XH40" i="9"/>
  <c r="XG40" i="9"/>
  <c r="XF40" i="9"/>
  <c r="XD40" i="9"/>
  <c r="XC40" i="9"/>
  <c r="XB40" i="9"/>
  <c r="XA40" i="9"/>
  <c r="WZ40" i="9"/>
  <c r="WY40" i="9"/>
  <c r="WX40" i="9"/>
  <c r="WW40" i="9"/>
  <c r="WV40" i="9"/>
  <c r="WU40" i="9"/>
  <c r="WT40" i="9"/>
  <c r="WS40" i="9"/>
  <c r="WQ40" i="9"/>
  <c r="WP40" i="9"/>
  <c r="WO40" i="9"/>
  <c r="WN40" i="9"/>
  <c r="WM40" i="9"/>
  <c r="WL40" i="9"/>
  <c r="WK40" i="9"/>
  <c r="WJ40" i="9"/>
  <c r="WI40" i="9"/>
  <c r="WH40" i="9"/>
  <c r="WG40" i="9"/>
  <c r="WF40" i="9"/>
  <c r="XR39" i="9"/>
  <c r="XE39" i="9"/>
  <c r="WR39" i="9"/>
  <c r="XR38" i="9"/>
  <c r="XE38" i="9"/>
  <c r="WR38" i="9"/>
  <c r="XR37" i="9"/>
  <c r="XE37" i="9"/>
  <c r="WR37" i="9"/>
  <c r="XR36" i="9"/>
  <c r="XE36" i="9"/>
  <c r="WR36" i="9"/>
  <c r="XR35" i="9"/>
  <c r="XE35" i="9"/>
  <c r="WR35" i="9"/>
  <c r="XR34" i="9"/>
  <c r="XE34" i="9"/>
  <c r="WR34" i="9"/>
  <c r="XR33" i="9"/>
  <c r="XE33" i="9"/>
  <c r="WR33" i="9"/>
  <c r="XR32" i="9"/>
  <c r="XE32" i="9"/>
  <c r="WR32" i="9"/>
  <c r="XR31" i="9"/>
  <c r="XE31" i="9"/>
  <c r="WR31" i="9"/>
  <c r="XR30" i="9"/>
  <c r="XE30" i="9"/>
  <c r="WR30" i="9"/>
  <c r="XR29" i="9"/>
  <c r="XE29" i="9"/>
  <c r="WR29" i="9"/>
  <c r="XR28" i="9"/>
  <c r="XE28" i="9"/>
  <c r="WR28" i="9"/>
  <c r="XR27" i="9"/>
  <c r="XE27" i="9"/>
  <c r="WR27" i="9"/>
  <c r="XR26" i="9"/>
  <c r="XE26" i="9"/>
  <c r="WR26" i="9"/>
  <c r="XR25" i="9"/>
  <c r="XE25" i="9"/>
  <c r="WR25" i="9"/>
  <c r="XR24" i="9"/>
  <c r="XE24" i="9"/>
  <c r="WR24" i="9"/>
  <c r="XR23" i="9"/>
  <c r="XE23" i="9"/>
  <c r="WR23" i="9"/>
  <c r="XR22" i="9"/>
  <c r="XE22" i="9"/>
  <c r="WR22" i="9"/>
  <c r="XR21" i="9"/>
  <c r="XE21" i="9"/>
  <c r="WR21" i="9"/>
  <c r="XR20" i="9"/>
  <c r="XE20" i="9"/>
  <c r="WR20" i="9"/>
  <c r="XR19" i="9"/>
  <c r="XE19" i="9"/>
  <c r="WR19" i="9"/>
  <c r="XR18" i="9"/>
  <c r="XE18" i="9"/>
  <c r="WR18" i="9"/>
  <c r="XR17" i="9"/>
  <c r="XE17" i="9"/>
  <c r="WR17" i="9"/>
  <c r="XR16" i="9"/>
  <c r="XE16" i="9"/>
  <c r="WR16" i="9"/>
  <c r="XR15" i="9"/>
  <c r="XE15" i="9"/>
  <c r="WR15" i="9"/>
  <c r="XR14" i="9"/>
  <c r="XE14" i="9"/>
  <c r="WR14" i="9"/>
  <c r="XR13" i="9"/>
  <c r="XE13" i="9"/>
  <c r="WR13" i="9"/>
  <c r="XR12" i="9"/>
  <c r="XE12" i="9"/>
  <c r="WR12" i="9"/>
  <c r="XR11" i="9"/>
  <c r="XE11" i="9"/>
  <c r="WR11" i="9"/>
  <c r="XR10" i="9"/>
  <c r="XE10" i="9"/>
  <c r="WR10" i="9"/>
  <c r="XR9" i="9"/>
  <c r="XE9" i="9"/>
  <c r="WR9" i="9"/>
  <c r="XR8" i="9"/>
  <c r="XE8" i="9"/>
  <c r="WR8" i="9"/>
  <c r="XR7" i="9"/>
  <c r="XE7" i="9"/>
  <c r="WR7" i="9"/>
  <c r="XR6" i="9"/>
  <c r="XE6" i="9"/>
  <c r="WR6" i="9"/>
  <c r="WC40" i="9"/>
  <c r="WB40" i="9"/>
  <c r="WA40" i="9"/>
  <c r="VZ40" i="9"/>
  <c r="VY40" i="9"/>
  <c r="VX40" i="9"/>
  <c r="VW40" i="9"/>
  <c r="VV40" i="9"/>
  <c r="VU40" i="9"/>
  <c r="VT40" i="9"/>
  <c r="VS40" i="9"/>
  <c r="VR40" i="9"/>
  <c r="VP40" i="9"/>
  <c r="VO40" i="9"/>
  <c r="VN40" i="9"/>
  <c r="VM40" i="9"/>
  <c r="VL40" i="9"/>
  <c r="VK40" i="9"/>
  <c r="VJ40" i="9"/>
  <c r="VI40" i="9"/>
  <c r="VH40" i="9"/>
  <c r="VG40" i="9"/>
  <c r="VF40" i="9"/>
  <c r="VE40" i="9"/>
  <c r="VC40" i="9"/>
  <c r="VB40" i="9"/>
  <c r="VA40" i="9"/>
  <c r="UZ40" i="9"/>
  <c r="UY40" i="9"/>
  <c r="UX40" i="9"/>
  <c r="UW40" i="9"/>
  <c r="UV40" i="9"/>
  <c r="UU40" i="9"/>
  <c r="UT40" i="9"/>
  <c r="US40" i="9"/>
  <c r="UR40" i="9"/>
  <c r="WD39" i="9"/>
  <c r="VQ39" i="9"/>
  <c r="VD39" i="9"/>
  <c r="WD38" i="9"/>
  <c r="VQ38" i="9"/>
  <c r="VD38" i="9"/>
  <c r="WD37" i="9"/>
  <c r="VQ37" i="9"/>
  <c r="VD37" i="9"/>
  <c r="WD36" i="9"/>
  <c r="VQ36" i="9"/>
  <c r="VD36" i="9"/>
  <c r="WD35" i="9"/>
  <c r="VQ35" i="9"/>
  <c r="VD35" i="9"/>
  <c r="WD34" i="9"/>
  <c r="VQ34" i="9"/>
  <c r="VD34" i="9"/>
  <c r="WD33" i="9"/>
  <c r="VQ33" i="9"/>
  <c r="VD33" i="9"/>
  <c r="WD32" i="9"/>
  <c r="VQ32" i="9"/>
  <c r="VD32" i="9"/>
  <c r="WD31" i="9"/>
  <c r="VQ31" i="9"/>
  <c r="VD31" i="9"/>
  <c r="WD30" i="9"/>
  <c r="VQ30" i="9"/>
  <c r="VD30" i="9"/>
  <c r="WD29" i="9"/>
  <c r="VQ29" i="9"/>
  <c r="VD29" i="9"/>
  <c r="WD28" i="9"/>
  <c r="VQ28" i="9"/>
  <c r="VD28" i="9"/>
  <c r="WD27" i="9"/>
  <c r="VQ27" i="9"/>
  <c r="VD27" i="9"/>
  <c r="WD26" i="9"/>
  <c r="VQ26" i="9"/>
  <c r="VD26" i="9"/>
  <c r="WD25" i="9"/>
  <c r="VQ25" i="9"/>
  <c r="VD25" i="9"/>
  <c r="WD24" i="9"/>
  <c r="VQ24" i="9"/>
  <c r="VD24" i="9"/>
  <c r="WD23" i="9"/>
  <c r="VQ23" i="9"/>
  <c r="VD23" i="9"/>
  <c r="WD22" i="9"/>
  <c r="VQ22" i="9"/>
  <c r="VD22" i="9"/>
  <c r="WD21" i="9"/>
  <c r="VQ21" i="9"/>
  <c r="VD21" i="9"/>
  <c r="WD20" i="9"/>
  <c r="VQ20" i="9"/>
  <c r="VD20" i="9"/>
  <c r="WD19" i="9"/>
  <c r="VQ19" i="9"/>
  <c r="VD19" i="9"/>
  <c r="WD18" i="9"/>
  <c r="VQ18" i="9"/>
  <c r="VD18" i="9"/>
  <c r="WD17" i="9"/>
  <c r="VQ17" i="9"/>
  <c r="VD17" i="9"/>
  <c r="WD16" i="9"/>
  <c r="VQ16" i="9"/>
  <c r="VD16" i="9"/>
  <c r="WD15" i="9"/>
  <c r="VQ15" i="9"/>
  <c r="VD15" i="9"/>
  <c r="WD14" i="9"/>
  <c r="VQ14" i="9"/>
  <c r="VD14" i="9"/>
  <c r="WD13" i="9"/>
  <c r="VQ13" i="9"/>
  <c r="VD13" i="9"/>
  <c r="WD12" i="9"/>
  <c r="VQ12" i="9"/>
  <c r="VD12" i="9"/>
  <c r="WD11" i="9"/>
  <c r="VQ11" i="9"/>
  <c r="VD11" i="9"/>
  <c r="WD10" i="9"/>
  <c r="VQ10" i="9"/>
  <c r="VD10" i="9"/>
  <c r="WD9" i="9"/>
  <c r="VQ9" i="9"/>
  <c r="VD9" i="9"/>
  <c r="WD8" i="9"/>
  <c r="VQ8" i="9"/>
  <c r="VD8" i="9"/>
  <c r="WD7" i="9"/>
  <c r="VQ7" i="9"/>
  <c r="VD7" i="9"/>
  <c r="WD6" i="9"/>
  <c r="VQ6" i="9"/>
  <c r="VD6" i="9"/>
  <c r="UO40" i="9"/>
  <c r="UN40" i="9"/>
  <c r="UM40" i="9"/>
  <c r="UL40" i="9"/>
  <c r="UK40" i="9"/>
  <c r="UJ40" i="9"/>
  <c r="UI40" i="9"/>
  <c r="UH40" i="9"/>
  <c r="UG40" i="9"/>
  <c r="UF40" i="9"/>
  <c r="UE40" i="9"/>
  <c r="UD40" i="9"/>
  <c r="UB40" i="9"/>
  <c r="UA40" i="9"/>
  <c r="TZ40" i="9"/>
  <c r="TY40" i="9"/>
  <c r="TX40" i="9"/>
  <c r="TW40" i="9"/>
  <c r="TV40" i="9"/>
  <c r="TU40" i="9"/>
  <c r="TT40" i="9"/>
  <c r="TS40" i="9"/>
  <c r="TR40" i="9"/>
  <c r="TQ40" i="9"/>
  <c r="TO40" i="9"/>
  <c r="TN40" i="9"/>
  <c r="TM40" i="9"/>
  <c r="TL40" i="9"/>
  <c r="TK40" i="9"/>
  <c r="TJ40" i="9"/>
  <c r="TI40" i="9"/>
  <c r="TH40" i="9"/>
  <c r="TG40" i="9"/>
  <c r="TF40" i="9"/>
  <c r="TE40" i="9"/>
  <c r="TD40" i="9"/>
  <c r="UP39" i="9"/>
  <c r="UC39" i="9"/>
  <c r="TP39" i="9"/>
  <c r="UP38" i="9"/>
  <c r="UC38" i="9"/>
  <c r="TP38" i="9"/>
  <c r="UP37" i="9"/>
  <c r="UC37" i="9"/>
  <c r="TP37" i="9"/>
  <c r="UP36" i="9"/>
  <c r="UC36" i="9"/>
  <c r="TP36" i="9"/>
  <c r="UP35" i="9"/>
  <c r="UC35" i="9"/>
  <c r="TP35" i="9"/>
  <c r="UP34" i="9"/>
  <c r="UC34" i="9"/>
  <c r="TP34" i="9"/>
  <c r="UP33" i="9"/>
  <c r="UC33" i="9"/>
  <c r="TP33" i="9"/>
  <c r="UP32" i="9"/>
  <c r="UC32" i="9"/>
  <c r="TP32" i="9"/>
  <c r="UP31" i="9"/>
  <c r="UC31" i="9"/>
  <c r="TP31" i="9"/>
  <c r="UP30" i="9"/>
  <c r="UC30" i="9"/>
  <c r="TP30" i="9"/>
  <c r="UP29" i="9"/>
  <c r="UC29" i="9"/>
  <c r="TP29" i="9"/>
  <c r="UP28" i="9"/>
  <c r="UC28" i="9"/>
  <c r="TP28" i="9"/>
  <c r="UP27" i="9"/>
  <c r="UC27" i="9"/>
  <c r="TP27" i="9"/>
  <c r="UP26" i="9"/>
  <c r="UC26" i="9"/>
  <c r="TP26" i="9"/>
  <c r="UP25" i="9"/>
  <c r="UC25" i="9"/>
  <c r="TP25" i="9"/>
  <c r="UP24" i="9"/>
  <c r="UC24" i="9"/>
  <c r="TP24" i="9"/>
  <c r="UP23" i="9"/>
  <c r="UC23" i="9"/>
  <c r="TP23" i="9"/>
  <c r="UP22" i="9"/>
  <c r="UC22" i="9"/>
  <c r="TP22" i="9"/>
  <c r="UP21" i="9"/>
  <c r="UC21" i="9"/>
  <c r="TP21" i="9"/>
  <c r="UP20" i="9"/>
  <c r="UC20" i="9"/>
  <c r="TP20" i="9"/>
  <c r="UP19" i="9"/>
  <c r="UC19" i="9"/>
  <c r="TP19" i="9"/>
  <c r="UP18" i="9"/>
  <c r="UC18" i="9"/>
  <c r="TP18" i="9"/>
  <c r="UP17" i="9"/>
  <c r="UC17" i="9"/>
  <c r="TP17" i="9"/>
  <c r="UP16" i="9"/>
  <c r="UC16" i="9"/>
  <c r="TP16" i="9"/>
  <c r="UP15" i="9"/>
  <c r="UC15" i="9"/>
  <c r="TP15" i="9"/>
  <c r="UP14" i="9"/>
  <c r="UC14" i="9"/>
  <c r="TP14" i="9"/>
  <c r="UP13" i="9"/>
  <c r="UC13" i="9"/>
  <c r="TP13" i="9"/>
  <c r="UP12" i="9"/>
  <c r="UC12" i="9"/>
  <c r="TP12" i="9"/>
  <c r="UP11" i="9"/>
  <c r="UC11" i="9"/>
  <c r="TP11" i="9"/>
  <c r="UP10" i="9"/>
  <c r="UC10" i="9"/>
  <c r="TP10" i="9"/>
  <c r="UP9" i="9"/>
  <c r="UC9" i="9"/>
  <c r="TP9" i="9"/>
  <c r="UP8" i="9"/>
  <c r="UC8" i="9"/>
  <c r="TP8" i="9"/>
  <c r="UP7" i="9"/>
  <c r="UC7" i="9"/>
  <c r="TP7" i="9"/>
  <c r="UP6" i="9"/>
  <c r="UC6" i="9"/>
  <c r="TP6" i="9"/>
  <c r="TA40" i="9"/>
  <c r="SZ40" i="9"/>
  <c r="SY40" i="9"/>
  <c r="SX40" i="9"/>
  <c r="SW40" i="9"/>
  <c r="SV40" i="9"/>
  <c r="SU40" i="9"/>
  <c r="ST40" i="9"/>
  <c r="SS40" i="9"/>
  <c r="SR40" i="9"/>
  <c r="SQ40" i="9"/>
  <c r="SP40" i="9"/>
  <c r="SN40" i="9"/>
  <c r="SM40" i="9"/>
  <c r="SL40" i="9"/>
  <c r="SK40" i="9"/>
  <c r="SJ40" i="9"/>
  <c r="SI40" i="9"/>
  <c r="SH40" i="9"/>
  <c r="SG40" i="9"/>
  <c r="SF40" i="9"/>
  <c r="SE40" i="9"/>
  <c r="SD40" i="9"/>
  <c r="SC40" i="9"/>
  <c r="SA40" i="9"/>
  <c r="RZ40" i="9"/>
  <c r="RY40" i="9"/>
  <c r="RX40" i="9"/>
  <c r="RW40" i="9"/>
  <c r="RV40" i="9"/>
  <c r="RU40" i="9"/>
  <c r="RT40" i="9"/>
  <c r="RS40" i="9"/>
  <c r="RR40" i="9"/>
  <c r="RQ40" i="9"/>
  <c r="RP40" i="9"/>
  <c r="TB39" i="9"/>
  <c r="SO39" i="9"/>
  <c r="SB39" i="9"/>
  <c r="TB38" i="9"/>
  <c r="SO38" i="9"/>
  <c r="SB38" i="9"/>
  <c r="TB37" i="9"/>
  <c r="SO37" i="9"/>
  <c r="SB37" i="9"/>
  <c r="TB36" i="9"/>
  <c r="SO36" i="9"/>
  <c r="SB36" i="9"/>
  <c r="TB35" i="9"/>
  <c r="SO35" i="9"/>
  <c r="SB35" i="9"/>
  <c r="TB34" i="9"/>
  <c r="SO34" i="9"/>
  <c r="SB34" i="9"/>
  <c r="TB33" i="9"/>
  <c r="SO33" i="9"/>
  <c r="SB33" i="9"/>
  <c r="TB32" i="9"/>
  <c r="SO32" i="9"/>
  <c r="SB32" i="9"/>
  <c r="TB31" i="9"/>
  <c r="SO31" i="9"/>
  <c r="SB31" i="9"/>
  <c r="TB30" i="9"/>
  <c r="SO30" i="9"/>
  <c r="SB30" i="9"/>
  <c r="TB29" i="9"/>
  <c r="SO29" i="9"/>
  <c r="SB29" i="9"/>
  <c r="TB28" i="9"/>
  <c r="SO28" i="9"/>
  <c r="SB28" i="9"/>
  <c r="TB27" i="9"/>
  <c r="SO27" i="9"/>
  <c r="SB27" i="9"/>
  <c r="TB26" i="9"/>
  <c r="SO26" i="9"/>
  <c r="SB26" i="9"/>
  <c r="TB25" i="9"/>
  <c r="SO25" i="9"/>
  <c r="SB25" i="9"/>
  <c r="TB24" i="9"/>
  <c r="SO24" i="9"/>
  <c r="SB24" i="9"/>
  <c r="TB23" i="9"/>
  <c r="SO23" i="9"/>
  <c r="SB23" i="9"/>
  <c r="TB22" i="9"/>
  <c r="SO22" i="9"/>
  <c r="SB22" i="9"/>
  <c r="TB21" i="9"/>
  <c r="SO21" i="9"/>
  <c r="SB21" i="9"/>
  <c r="TB20" i="9"/>
  <c r="SO20" i="9"/>
  <c r="SB20" i="9"/>
  <c r="TB19" i="9"/>
  <c r="SO19" i="9"/>
  <c r="SB19" i="9"/>
  <c r="TB18" i="9"/>
  <c r="SO18" i="9"/>
  <c r="SB18" i="9"/>
  <c r="TB17" i="9"/>
  <c r="SO17" i="9"/>
  <c r="SB17" i="9"/>
  <c r="TB16" i="9"/>
  <c r="SO16" i="9"/>
  <c r="SB16" i="9"/>
  <c r="TB15" i="9"/>
  <c r="SO15" i="9"/>
  <c r="SB15" i="9"/>
  <c r="TB14" i="9"/>
  <c r="SO14" i="9"/>
  <c r="SB14" i="9"/>
  <c r="TB13" i="9"/>
  <c r="SO13" i="9"/>
  <c r="SB13" i="9"/>
  <c r="TB12" i="9"/>
  <c r="SO12" i="9"/>
  <c r="SB12" i="9"/>
  <c r="TB11" i="9"/>
  <c r="SO11" i="9"/>
  <c r="SB11" i="9"/>
  <c r="TB10" i="9"/>
  <c r="SO10" i="9"/>
  <c r="SB10" i="9"/>
  <c r="TB9" i="9"/>
  <c r="SO9" i="9"/>
  <c r="SB9" i="9"/>
  <c r="TB8" i="9"/>
  <c r="SO8" i="9"/>
  <c r="SB8" i="9"/>
  <c r="TB7" i="9"/>
  <c r="SO7" i="9"/>
  <c r="SB7" i="9"/>
  <c r="TB6" i="9"/>
  <c r="SO6" i="9"/>
  <c r="SB6" i="9"/>
  <c r="RM40" i="9"/>
  <c r="RL40" i="9"/>
  <c r="RK40" i="9"/>
  <c r="RJ40" i="9"/>
  <c r="RI40" i="9"/>
  <c r="RH40" i="9"/>
  <c r="RG40" i="9"/>
  <c r="RF40" i="9"/>
  <c r="RE40" i="9"/>
  <c r="RD40" i="9"/>
  <c r="RC40" i="9"/>
  <c r="RB40" i="9"/>
  <c r="QZ40" i="9"/>
  <c r="QY40" i="9"/>
  <c r="QX40" i="9"/>
  <c r="QW40" i="9"/>
  <c r="QV40" i="9"/>
  <c r="QU40" i="9"/>
  <c r="QT40" i="9"/>
  <c r="QS40" i="9"/>
  <c r="QR40" i="9"/>
  <c r="QQ40" i="9"/>
  <c r="QP40" i="9"/>
  <c r="QO40" i="9"/>
  <c r="QM40" i="9"/>
  <c r="QL40" i="9"/>
  <c r="QK40" i="9"/>
  <c r="QJ40" i="9"/>
  <c r="QI40" i="9"/>
  <c r="QH40" i="9"/>
  <c r="QG40" i="9"/>
  <c r="QF40" i="9"/>
  <c r="QE40" i="9"/>
  <c r="QD40" i="9"/>
  <c r="QC40" i="9"/>
  <c r="QB40" i="9"/>
  <c r="RN39" i="9"/>
  <c r="RA39" i="9"/>
  <c r="QN39" i="9"/>
  <c r="RN38" i="9"/>
  <c r="RA38" i="9"/>
  <c r="QN38" i="9"/>
  <c r="RN37" i="9"/>
  <c r="RA37" i="9"/>
  <c r="QN37" i="9"/>
  <c r="RN36" i="9"/>
  <c r="RA36" i="9"/>
  <c r="QN36" i="9"/>
  <c r="RN35" i="9"/>
  <c r="RA35" i="9"/>
  <c r="QN35" i="9"/>
  <c r="RN34" i="9"/>
  <c r="RA34" i="9"/>
  <c r="QN34" i="9"/>
  <c r="RN33" i="9"/>
  <c r="RA33" i="9"/>
  <c r="QN33" i="9"/>
  <c r="RN32" i="9"/>
  <c r="RA32" i="9"/>
  <c r="QN32" i="9"/>
  <c r="RN31" i="9"/>
  <c r="RA31" i="9"/>
  <c r="QN31" i="9"/>
  <c r="RN30" i="9"/>
  <c r="RA30" i="9"/>
  <c r="QN30" i="9"/>
  <c r="RN29" i="9"/>
  <c r="RA29" i="9"/>
  <c r="QN29" i="9"/>
  <c r="RN28" i="9"/>
  <c r="RA28" i="9"/>
  <c r="QN28" i="9"/>
  <c r="RN27" i="9"/>
  <c r="RA27" i="9"/>
  <c r="QN27" i="9"/>
  <c r="RN26" i="9"/>
  <c r="RA26" i="9"/>
  <c r="QN26" i="9"/>
  <c r="RN25" i="9"/>
  <c r="RA25" i="9"/>
  <c r="QN25" i="9"/>
  <c r="RN24" i="9"/>
  <c r="RA24" i="9"/>
  <c r="QN24" i="9"/>
  <c r="RN23" i="9"/>
  <c r="RA23" i="9"/>
  <c r="QN23" i="9"/>
  <c r="RN22" i="9"/>
  <c r="RA22" i="9"/>
  <c r="QN22" i="9"/>
  <c r="RN21" i="9"/>
  <c r="RA21" i="9"/>
  <c r="QN21" i="9"/>
  <c r="RN20" i="9"/>
  <c r="RA20" i="9"/>
  <c r="QN20" i="9"/>
  <c r="RN19" i="9"/>
  <c r="RA19" i="9"/>
  <c r="QN19" i="9"/>
  <c r="RN18" i="9"/>
  <c r="RA18" i="9"/>
  <c r="QN18" i="9"/>
  <c r="RN17" i="9"/>
  <c r="RA17" i="9"/>
  <c r="QN17" i="9"/>
  <c r="RN16" i="9"/>
  <c r="RA16" i="9"/>
  <c r="QN16" i="9"/>
  <c r="RN15" i="9"/>
  <c r="RA15" i="9"/>
  <c r="QN15" i="9"/>
  <c r="RN14" i="9"/>
  <c r="RA14" i="9"/>
  <c r="QN14" i="9"/>
  <c r="RN13" i="9"/>
  <c r="RA13" i="9"/>
  <c r="QN13" i="9"/>
  <c r="RN12" i="9"/>
  <c r="RA12" i="9"/>
  <c r="QN12" i="9"/>
  <c r="RN11" i="9"/>
  <c r="RA11" i="9"/>
  <c r="QN11" i="9"/>
  <c r="RN10" i="9"/>
  <c r="RA10" i="9"/>
  <c r="QN10" i="9"/>
  <c r="RN9" i="9"/>
  <c r="RA9" i="9"/>
  <c r="QN9" i="9"/>
  <c r="RN8" i="9"/>
  <c r="RA8" i="9"/>
  <c r="QN8" i="9"/>
  <c r="RN7" i="9"/>
  <c r="RA7" i="9"/>
  <c r="QN7" i="9"/>
  <c r="RN6" i="9"/>
  <c r="RA6" i="9"/>
  <c r="QN6" i="9"/>
  <c r="PY40" i="9"/>
  <c r="PX40" i="9"/>
  <c r="PW40" i="9"/>
  <c r="PV40" i="9"/>
  <c r="PU40" i="9"/>
  <c r="PT40" i="9"/>
  <c r="PS40" i="9"/>
  <c r="PR40" i="9"/>
  <c r="PQ40" i="9"/>
  <c r="PP40" i="9"/>
  <c r="PO40" i="9"/>
  <c r="PN40" i="9"/>
  <c r="PL40" i="9"/>
  <c r="PK40" i="9"/>
  <c r="PJ40" i="9"/>
  <c r="PI40" i="9"/>
  <c r="PH40" i="9"/>
  <c r="PG40" i="9"/>
  <c r="PF40" i="9"/>
  <c r="PE40" i="9"/>
  <c r="PD40" i="9"/>
  <c r="PC40" i="9"/>
  <c r="PB40" i="9"/>
  <c r="PA40" i="9"/>
  <c r="OY40" i="9"/>
  <c r="OX40" i="9"/>
  <c r="OW40" i="9"/>
  <c r="OV40" i="9"/>
  <c r="OU40" i="9"/>
  <c r="OT40" i="9"/>
  <c r="OS40" i="9"/>
  <c r="OR40" i="9"/>
  <c r="OQ40" i="9"/>
  <c r="OP40" i="9"/>
  <c r="OO40" i="9"/>
  <c r="ON40" i="9"/>
  <c r="PZ39" i="9"/>
  <c r="PM39" i="9"/>
  <c r="OZ39" i="9"/>
  <c r="PZ38" i="9"/>
  <c r="PM38" i="9"/>
  <c r="OZ38" i="9"/>
  <c r="PZ37" i="9"/>
  <c r="PM37" i="9"/>
  <c r="OZ37" i="9"/>
  <c r="PZ36" i="9"/>
  <c r="PM36" i="9"/>
  <c r="OZ36" i="9"/>
  <c r="PZ35" i="9"/>
  <c r="PM35" i="9"/>
  <c r="OZ35" i="9"/>
  <c r="PZ34" i="9"/>
  <c r="PM34" i="9"/>
  <c r="OZ34" i="9"/>
  <c r="PZ33" i="9"/>
  <c r="PM33" i="9"/>
  <c r="OZ33" i="9"/>
  <c r="PZ32" i="9"/>
  <c r="PM32" i="9"/>
  <c r="OZ32" i="9"/>
  <c r="PZ31" i="9"/>
  <c r="PM31" i="9"/>
  <c r="OZ31" i="9"/>
  <c r="PZ30" i="9"/>
  <c r="PM30" i="9"/>
  <c r="OZ30" i="9"/>
  <c r="PZ29" i="9"/>
  <c r="PM29" i="9"/>
  <c r="OZ29" i="9"/>
  <c r="PZ28" i="9"/>
  <c r="PM28" i="9"/>
  <c r="OZ28" i="9"/>
  <c r="PZ27" i="9"/>
  <c r="PM27" i="9"/>
  <c r="OZ27" i="9"/>
  <c r="PZ26" i="9"/>
  <c r="PM26" i="9"/>
  <c r="OZ26" i="9"/>
  <c r="PZ25" i="9"/>
  <c r="PM25" i="9"/>
  <c r="OZ25" i="9"/>
  <c r="PZ24" i="9"/>
  <c r="PM24" i="9"/>
  <c r="OZ24" i="9"/>
  <c r="PZ23" i="9"/>
  <c r="PM23" i="9"/>
  <c r="OZ23" i="9"/>
  <c r="PZ22" i="9"/>
  <c r="PM22" i="9"/>
  <c r="OZ22" i="9"/>
  <c r="PZ21" i="9"/>
  <c r="PM21" i="9"/>
  <c r="OZ21" i="9"/>
  <c r="PZ20" i="9"/>
  <c r="PM20" i="9"/>
  <c r="OZ20" i="9"/>
  <c r="PZ19" i="9"/>
  <c r="PM19" i="9"/>
  <c r="OZ19" i="9"/>
  <c r="PZ18" i="9"/>
  <c r="PM18" i="9"/>
  <c r="OZ18" i="9"/>
  <c r="PZ17" i="9"/>
  <c r="PM17" i="9"/>
  <c r="OZ17" i="9"/>
  <c r="PZ16" i="9"/>
  <c r="PM16" i="9"/>
  <c r="OZ16" i="9"/>
  <c r="PZ15" i="9"/>
  <c r="PM15" i="9"/>
  <c r="OZ15" i="9"/>
  <c r="PZ14" i="9"/>
  <c r="PM14" i="9"/>
  <c r="OZ14" i="9"/>
  <c r="PZ13" i="9"/>
  <c r="PM13" i="9"/>
  <c r="OZ13" i="9"/>
  <c r="PZ12" i="9"/>
  <c r="PM12" i="9"/>
  <c r="OZ12" i="9"/>
  <c r="PZ11" i="9"/>
  <c r="PM11" i="9"/>
  <c r="OZ11" i="9"/>
  <c r="PZ10" i="9"/>
  <c r="PM10" i="9"/>
  <c r="OZ10" i="9"/>
  <c r="PZ9" i="9"/>
  <c r="PM9" i="9"/>
  <c r="OZ9" i="9"/>
  <c r="PZ8" i="9"/>
  <c r="PM8" i="9"/>
  <c r="OZ8" i="9"/>
  <c r="PZ7" i="9"/>
  <c r="PM7" i="9"/>
  <c r="OZ7" i="9"/>
  <c r="PZ6" i="9"/>
  <c r="PM6" i="9"/>
  <c r="OZ6" i="9"/>
  <c r="OK40" i="9"/>
  <c r="OJ40" i="9"/>
  <c r="OI40" i="9"/>
  <c r="OH40" i="9"/>
  <c r="OG40" i="9"/>
  <c r="OF40" i="9"/>
  <c r="OE40" i="9"/>
  <c r="OD40" i="9"/>
  <c r="OC40" i="9"/>
  <c r="OB40" i="9"/>
  <c r="OA40" i="9"/>
  <c r="NZ40" i="9"/>
  <c r="NX40" i="9"/>
  <c r="NW40" i="9"/>
  <c r="NV40" i="9"/>
  <c r="NU40" i="9"/>
  <c r="NT40" i="9"/>
  <c r="NS40" i="9"/>
  <c r="NR40" i="9"/>
  <c r="NQ40" i="9"/>
  <c r="NP40" i="9"/>
  <c r="NO40" i="9"/>
  <c r="NN40" i="9"/>
  <c r="NM40" i="9"/>
  <c r="NK40" i="9"/>
  <c r="NJ40" i="9"/>
  <c r="NI40" i="9"/>
  <c r="NH40" i="9"/>
  <c r="NG40" i="9"/>
  <c r="NF40" i="9"/>
  <c r="NE40" i="9"/>
  <c r="ND40" i="9"/>
  <c r="NC40" i="9"/>
  <c r="NB40" i="9"/>
  <c r="NA40" i="9"/>
  <c r="MZ40" i="9"/>
  <c r="MW40" i="9"/>
  <c r="MV40" i="9"/>
  <c r="MU40" i="9"/>
  <c r="MT40" i="9"/>
  <c r="MS40" i="9"/>
  <c r="MR40" i="9"/>
  <c r="MQ40" i="9"/>
  <c r="MP40" i="9"/>
  <c r="MO40" i="9"/>
  <c r="MN40" i="9"/>
  <c r="MM40" i="9"/>
  <c r="ML40" i="9"/>
  <c r="MJ40" i="9"/>
  <c r="MI40" i="9"/>
  <c r="MH40" i="9"/>
  <c r="MG40" i="9"/>
  <c r="MF40" i="9"/>
  <c r="ME40" i="9"/>
  <c r="MD40" i="9"/>
  <c r="MC40" i="9"/>
  <c r="MB40" i="9"/>
  <c r="MA40" i="9"/>
  <c r="LZ40" i="9"/>
  <c r="LY40" i="9"/>
  <c r="LW40" i="9"/>
  <c r="LV40" i="9"/>
  <c r="LU40" i="9"/>
  <c r="LT40" i="9"/>
  <c r="LS40" i="9"/>
  <c r="LR40" i="9"/>
  <c r="LQ40" i="9"/>
  <c r="LP40" i="9"/>
  <c r="LO40" i="9"/>
  <c r="LN40" i="9"/>
  <c r="LM40" i="9"/>
  <c r="LL40" i="9"/>
  <c r="LI40" i="9"/>
  <c r="LH40" i="9"/>
  <c r="LG40" i="9"/>
  <c r="LF40" i="9"/>
  <c r="LE40" i="9"/>
  <c r="LD40" i="9"/>
  <c r="LC40" i="9"/>
  <c r="LB40" i="9"/>
  <c r="LA40" i="9"/>
  <c r="KZ40" i="9"/>
  <c r="KY40" i="9"/>
  <c r="KX40" i="9"/>
  <c r="KV40" i="9"/>
  <c r="KU40" i="9"/>
  <c r="KT40" i="9"/>
  <c r="KS40" i="9"/>
  <c r="KR40" i="9"/>
  <c r="KQ40" i="9"/>
  <c r="KP40" i="9"/>
  <c r="KO40" i="9"/>
  <c r="KN40" i="9"/>
  <c r="KM40" i="9"/>
  <c r="KL40" i="9"/>
  <c r="KK40" i="9"/>
  <c r="KI40" i="9"/>
  <c r="KH40" i="9"/>
  <c r="KG40" i="9"/>
  <c r="KF40" i="9"/>
  <c r="KE40" i="9"/>
  <c r="KD40" i="9"/>
  <c r="KC40" i="9"/>
  <c r="KB40" i="9"/>
  <c r="KA40" i="9"/>
  <c r="JZ40" i="9"/>
  <c r="JY40" i="9"/>
  <c r="JX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H40" i="9"/>
  <c r="JG40" i="9"/>
  <c r="JF40" i="9"/>
  <c r="JE40" i="9"/>
  <c r="JD40" i="9"/>
  <c r="JC40" i="9"/>
  <c r="JB40" i="9"/>
  <c r="JA40" i="9"/>
  <c r="IZ40" i="9"/>
  <c r="IY40" i="9"/>
  <c r="IX40" i="9"/>
  <c r="IW40" i="9"/>
  <c r="IU40" i="9"/>
  <c r="IT40" i="9"/>
  <c r="IS40" i="9"/>
  <c r="IR40" i="9"/>
  <c r="IQ40" i="9"/>
  <c r="IP40" i="9"/>
  <c r="IO40" i="9"/>
  <c r="IN40" i="9"/>
  <c r="IM40" i="9"/>
  <c r="IL40" i="9"/>
  <c r="IK40" i="9"/>
  <c r="IJ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T40" i="9"/>
  <c r="HS40" i="9"/>
  <c r="HR40" i="9"/>
  <c r="HQ40" i="9"/>
  <c r="HP40" i="9"/>
  <c r="HO40" i="9"/>
  <c r="HN40" i="9"/>
  <c r="HM40" i="9"/>
  <c r="HL40" i="9"/>
  <c r="HK40" i="9"/>
  <c r="HJ40" i="9"/>
  <c r="HI40" i="9"/>
  <c r="HG40" i="9"/>
  <c r="HF40" i="9"/>
  <c r="HE40" i="9"/>
  <c r="HD40" i="9"/>
  <c r="HC40" i="9"/>
  <c r="HB40" i="9"/>
  <c r="HA40" i="9"/>
  <c r="GZ40" i="9"/>
  <c r="GY40" i="9"/>
  <c r="GX40" i="9"/>
  <c r="GW40" i="9"/>
  <c r="GV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F40" i="9"/>
  <c r="GE40" i="9"/>
  <c r="GD40" i="9"/>
  <c r="GC40" i="9"/>
  <c r="GB40" i="9"/>
  <c r="GA40" i="9"/>
  <c r="FZ40" i="9"/>
  <c r="FY40" i="9"/>
  <c r="FX40" i="9"/>
  <c r="FW40" i="9"/>
  <c r="FV40" i="9"/>
  <c r="FU40" i="9"/>
  <c r="FS40" i="9"/>
  <c r="FR40" i="9"/>
  <c r="FQ40" i="9"/>
  <c r="FP40" i="9"/>
  <c r="FO40" i="9"/>
  <c r="FN40" i="9"/>
  <c r="FM40" i="9"/>
  <c r="FL40" i="9"/>
  <c r="FK40" i="9"/>
  <c r="FJ40" i="9"/>
  <c r="FI40" i="9"/>
  <c r="FH40" i="9"/>
  <c r="FE40" i="9"/>
  <c r="FD40" i="9"/>
  <c r="FC40" i="9"/>
  <c r="FB40" i="9"/>
  <c r="FA40" i="9"/>
  <c r="EZ40" i="9"/>
  <c r="EY40" i="9"/>
  <c r="EX40" i="9"/>
  <c r="EW40" i="9"/>
  <c r="EV40" i="9"/>
  <c r="EU40" i="9"/>
  <c r="ET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E40" i="9"/>
  <c r="ED40" i="9"/>
  <c r="EC40" i="9"/>
  <c r="EB40" i="9"/>
  <c r="EA40" i="9"/>
  <c r="DZ40" i="9"/>
  <c r="DY40" i="9"/>
  <c r="DX40" i="9"/>
  <c r="DW40" i="9"/>
  <c r="DV40" i="9"/>
  <c r="DU40" i="9"/>
  <c r="DT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D40" i="9"/>
  <c r="DC40" i="9"/>
  <c r="DB40" i="9"/>
  <c r="DA40" i="9"/>
  <c r="CZ40" i="9"/>
  <c r="CY40" i="9"/>
  <c r="CX40" i="9"/>
  <c r="CW40" i="9"/>
  <c r="CV40" i="9"/>
  <c r="CU40" i="9"/>
  <c r="CT40" i="9"/>
  <c r="CS40" i="9"/>
  <c r="CQ40" i="9"/>
  <c r="CP40" i="9"/>
  <c r="CO40" i="9"/>
  <c r="CN40" i="9"/>
  <c r="CM40" i="9"/>
  <c r="CL40" i="9"/>
  <c r="CK40" i="9"/>
  <c r="CJ40" i="9"/>
  <c r="CI40" i="9"/>
  <c r="CH40" i="9"/>
  <c r="CG40" i="9"/>
  <c r="CF40" i="9"/>
  <c r="CC40" i="9"/>
  <c r="CB40" i="9"/>
  <c r="CA40" i="9"/>
  <c r="BZ40" i="9"/>
  <c r="BY40" i="9"/>
  <c r="BX40" i="9"/>
  <c r="BW40" i="9"/>
  <c r="BV40" i="9"/>
  <c r="BU40" i="9"/>
  <c r="BT40" i="9"/>
  <c r="BS40" i="9"/>
  <c r="BR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B40" i="9"/>
  <c r="AA40" i="9"/>
  <c r="Z40" i="9"/>
  <c r="Y40" i="9"/>
  <c r="X40" i="9"/>
  <c r="W40" i="9"/>
  <c r="V40" i="9"/>
  <c r="U40" i="9"/>
  <c r="T40" i="9"/>
  <c r="S40" i="9"/>
  <c r="R40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OL39" i="9"/>
  <c r="NY39" i="9"/>
  <c r="NL39" i="9"/>
  <c r="OM39" i="9" s="1"/>
  <c r="MX39" i="9"/>
  <c r="MK39" i="9"/>
  <c r="LX39" i="9"/>
  <c r="LJ39" i="9"/>
  <c r="KW39" i="9"/>
  <c r="KJ39" i="9"/>
  <c r="LK39" i="9" s="1"/>
  <c r="JV39" i="9"/>
  <c r="JI39" i="9"/>
  <c r="IV39" i="9"/>
  <c r="IH39" i="9"/>
  <c r="HU39" i="9"/>
  <c r="HH39" i="9"/>
  <c r="GT39" i="9"/>
  <c r="GG39" i="9"/>
  <c r="GU39" i="9" s="1"/>
  <c r="FT39" i="9"/>
  <c r="FF39" i="9"/>
  <c r="ES39" i="9"/>
  <c r="EF39" i="9"/>
  <c r="DR39" i="9"/>
  <c r="DE39" i="9"/>
  <c r="DS39" i="9" s="1"/>
  <c r="CR39" i="9"/>
  <c r="CD39" i="9"/>
  <c r="BQ39" i="9"/>
  <c r="BD39" i="9"/>
  <c r="AP39" i="9"/>
  <c r="AC39" i="9"/>
  <c r="P39" i="9"/>
  <c r="OL38" i="9"/>
  <c r="NY38" i="9"/>
  <c r="NL38" i="9"/>
  <c r="OM38" i="9" s="1"/>
  <c r="MX38" i="9"/>
  <c r="MK38" i="9"/>
  <c r="LX38" i="9"/>
  <c r="LJ38" i="9"/>
  <c r="KW38" i="9"/>
  <c r="KJ38" i="9"/>
  <c r="LK38" i="9" s="1"/>
  <c r="JV38" i="9"/>
  <c r="JI38" i="9"/>
  <c r="IV38" i="9"/>
  <c r="IH38" i="9"/>
  <c r="HU38" i="9"/>
  <c r="HH38" i="9"/>
  <c r="II38" i="9" s="1"/>
  <c r="GT38" i="9"/>
  <c r="GG38" i="9"/>
  <c r="FT38" i="9"/>
  <c r="FF38" i="9"/>
  <c r="ES38" i="9"/>
  <c r="EF38" i="9"/>
  <c r="FG38" i="9" s="1"/>
  <c r="DR38" i="9"/>
  <c r="DE38" i="9"/>
  <c r="CR38" i="9"/>
  <c r="CD38" i="9"/>
  <c r="BQ38" i="9"/>
  <c r="BD38" i="9"/>
  <c r="AP38" i="9"/>
  <c r="AC38" i="9"/>
  <c r="P38" i="9"/>
  <c r="OL37" i="9"/>
  <c r="NY37" i="9"/>
  <c r="NL37" i="9"/>
  <c r="MX37" i="9"/>
  <c r="MK37" i="9"/>
  <c r="MY37" i="9" s="1"/>
  <c r="LX37" i="9"/>
  <c r="LJ37" i="9"/>
  <c r="KW37" i="9"/>
  <c r="KJ37" i="9"/>
  <c r="JV37" i="9"/>
  <c r="JI37" i="9"/>
  <c r="IV37" i="9"/>
  <c r="IH37" i="9"/>
  <c r="HU37" i="9"/>
  <c r="HH37" i="9"/>
  <c r="GT37" i="9"/>
  <c r="GG37" i="9"/>
  <c r="GU37" i="9" s="1"/>
  <c r="FT37" i="9"/>
  <c r="FF37" i="9"/>
  <c r="ES37" i="9"/>
  <c r="EF37" i="9"/>
  <c r="DR37" i="9"/>
  <c r="DE37" i="9"/>
  <c r="DS37" i="9" s="1"/>
  <c r="CR37" i="9"/>
  <c r="CD37" i="9"/>
  <c r="BQ37" i="9"/>
  <c r="BD37" i="9"/>
  <c r="AP37" i="9"/>
  <c r="AC37" i="9"/>
  <c r="AQ37" i="9" s="1"/>
  <c r="P37" i="9"/>
  <c r="OL36" i="9"/>
  <c r="NY36" i="9"/>
  <c r="NL36" i="9"/>
  <c r="OM36" i="9" s="1"/>
  <c r="MX36" i="9"/>
  <c r="MK36" i="9"/>
  <c r="LX36" i="9"/>
  <c r="LJ36" i="9"/>
  <c r="KW36" i="9"/>
  <c r="KJ36" i="9"/>
  <c r="LK36" i="9" s="1"/>
  <c r="JV36" i="9"/>
  <c r="JI36" i="9"/>
  <c r="IV36" i="9"/>
  <c r="IH36" i="9"/>
  <c r="HU36" i="9"/>
  <c r="HH36" i="9"/>
  <c r="GT36" i="9"/>
  <c r="GG36" i="9"/>
  <c r="FT36" i="9"/>
  <c r="FF36" i="9"/>
  <c r="ES36" i="9"/>
  <c r="EF36" i="9"/>
  <c r="FG36" i="9" s="1"/>
  <c r="DR36" i="9"/>
  <c r="DE36" i="9"/>
  <c r="CR36" i="9"/>
  <c r="CD36" i="9"/>
  <c r="BQ36" i="9"/>
  <c r="BD36" i="9"/>
  <c r="CE36" i="9" s="1"/>
  <c r="AP36" i="9"/>
  <c r="AC36" i="9"/>
  <c r="P36" i="9"/>
  <c r="OL35" i="9"/>
  <c r="NY35" i="9"/>
  <c r="NL35" i="9"/>
  <c r="MX35" i="9"/>
  <c r="MK35" i="9"/>
  <c r="MY35" i="9" s="1"/>
  <c r="LX35" i="9"/>
  <c r="LJ35" i="9"/>
  <c r="KW35" i="9"/>
  <c r="KJ35" i="9"/>
  <c r="JV35" i="9"/>
  <c r="JI35" i="9"/>
  <c r="IV35" i="9"/>
  <c r="IH35" i="9"/>
  <c r="HU35" i="9"/>
  <c r="HH35" i="9"/>
  <c r="GT35" i="9"/>
  <c r="GG35" i="9"/>
  <c r="FT35" i="9"/>
  <c r="FF35" i="9"/>
  <c r="ES35" i="9"/>
  <c r="EF35" i="9"/>
  <c r="DR35" i="9"/>
  <c r="DE35" i="9"/>
  <c r="CR35" i="9"/>
  <c r="CD35" i="9"/>
  <c r="BQ35" i="9"/>
  <c r="BD35" i="9"/>
  <c r="AP35" i="9"/>
  <c r="AC35" i="9"/>
  <c r="AQ35" i="9" s="1"/>
  <c r="P35" i="9"/>
  <c r="OL34" i="9"/>
  <c r="NY34" i="9"/>
  <c r="NL34" i="9"/>
  <c r="OM34" i="9" s="1"/>
  <c r="MX34" i="9"/>
  <c r="MK34" i="9"/>
  <c r="LX34" i="9"/>
  <c r="LJ34" i="9"/>
  <c r="KW34" i="9"/>
  <c r="KJ34" i="9"/>
  <c r="LK34" i="9" s="1"/>
  <c r="JV34" i="9"/>
  <c r="JI34" i="9"/>
  <c r="IV34" i="9"/>
  <c r="IH34" i="9"/>
  <c r="HU34" i="9"/>
  <c r="HH34" i="9"/>
  <c r="GT34" i="9"/>
  <c r="GG34" i="9"/>
  <c r="FT34" i="9"/>
  <c r="FF34" i="9"/>
  <c r="ES34" i="9"/>
  <c r="EF34" i="9"/>
  <c r="FG34" i="9" s="1"/>
  <c r="DR34" i="9"/>
  <c r="DE34" i="9"/>
  <c r="CR34" i="9"/>
  <c r="CD34" i="9"/>
  <c r="BQ34" i="9"/>
  <c r="BD34" i="9"/>
  <c r="CE34" i="9" s="1"/>
  <c r="AP34" i="9"/>
  <c r="AC34" i="9"/>
  <c r="P34" i="9"/>
  <c r="OL33" i="9"/>
  <c r="NY33" i="9"/>
  <c r="NL33" i="9"/>
  <c r="MX33" i="9"/>
  <c r="MK33" i="9"/>
  <c r="MY33" i="9" s="1"/>
  <c r="LX33" i="9"/>
  <c r="LJ33" i="9"/>
  <c r="KW33" i="9"/>
  <c r="KJ33" i="9"/>
  <c r="JV33" i="9"/>
  <c r="JI33" i="9"/>
  <c r="IV33" i="9"/>
  <c r="IH33" i="9"/>
  <c r="HU33" i="9"/>
  <c r="HH33" i="9"/>
  <c r="GT33" i="9"/>
  <c r="GG33" i="9"/>
  <c r="FT33" i="9"/>
  <c r="FF33" i="9"/>
  <c r="ES33" i="9"/>
  <c r="EF33" i="9"/>
  <c r="DR33" i="9"/>
  <c r="DE33" i="9"/>
  <c r="CR33" i="9"/>
  <c r="CD33" i="9"/>
  <c r="BQ33" i="9"/>
  <c r="BD33" i="9"/>
  <c r="AP33" i="9"/>
  <c r="AC33" i="9"/>
  <c r="AQ33" i="9" s="1"/>
  <c r="P33" i="9"/>
  <c r="OL32" i="9"/>
  <c r="NY32" i="9"/>
  <c r="NL32" i="9"/>
  <c r="OM32" i="9" s="1"/>
  <c r="MX32" i="9"/>
  <c r="MK32" i="9"/>
  <c r="LX32" i="9"/>
  <c r="LJ32" i="9"/>
  <c r="KW32" i="9"/>
  <c r="KJ32" i="9"/>
  <c r="JV32" i="9"/>
  <c r="JI32" i="9"/>
  <c r="IV32" i="9"/>
  <c r="IH32" i="9"/>
  <c r="HU32" i="9"/>
  <c r="HH32" i="9"/>
  <c r="GT32" i="9"/>
  <c r="GG32" i="9"/>
  <c r="FT32" i="9"/>
  <c r="FF32" i="9"/>
  <c r="ES32" i="9"/>
  <c r="EF32" i="9"/>
  <c r="FG32" i="9" s="1"/>
  <c r="DR32" i="9"/>
  <c r="DE32" i="9"/>
  <c r="CR32" i="9"/>
  <c r="CD32" i="9"/>
  <c r="BQ32" i="9"/>
  <c r="BD32" i="9"/>
  <c r="AP32" i="9"/>
  <c r="AC32" i="9"/>
  <c r="P32" i="9"/>
  <c r="OL31" i="9"/>
  <c r="NY31" i="9"/>
  <c r="NL31" i="9"/>
  <c r="MX31" i="9"/>
  <c r="MK31" i="9"/>
  <c r="MY31" i="9" s="1"/>
  <c r="LX31" i="9"/>
  <c r="LJ31" i="9"/>
  <c r="KW31" i="9"/>
  <c r="KJ31" i="9"/>
  <c r="JV31" i="9"/>
  <c r="JI31" i="9"/>
  <c r="IV31" i="9"/>
  <c r="IH31" i="9"/>
  <c r="HU31" i="9"/>
  <c r="HH31" i="9"/>
  <c r="GT31" i="9"/>
  <c r="GG31" i="9"/>
  <c r="FT31" i="9"/>
  <c r="FF31" i="9"/>
  <c r="ES31" i="9"/>
  <c r="EF31" i="9"/>
  <c r="DR31" i="9"/>
  <c r="DE31" i="9"/>
  <c r="CR31" i="9"/>
  <c r="CD31" i="9"/>
  <c r="BQ31" i="9"/>
  <c r="BD31" i="9"/>
  <c r="AP31" i="9"/>
  <c r="AC31" i="9"/>
  <c r="AQ31" i="9" s="1"/>
  <c r="P31" i="9"/>
  <c r="OL30" i="9"/>
  <c r="NY30" i="9"/>
  <c r="NL30" i="9"/>
  <c r="OM30" i="9" s="1"/>
  <c r="MX30" i="9"/>
  <c r="MK30" i="9"/>
  <c r="LX30" i="9"/>
  <c r="LJ30" i="9"/>
  <c r="KW30" i="9"/>
  <c r="KJ30" i="9"/>
  <c r="LK30" i="9" s="1"/>
  <c r="JV30" i="9"/>
  <c r="JI30" i="9"/>
  <c r="IV30" i="9"/>
  <c r="IH30" i="9"/>
  <c r="HU30" i="9"/>
  <c r="HH30" i="9"/>
  <c r="GT30" i="9"/>
  <c r="GG30" i="9"/>
  <c r="FT30" i="9"/>
  <c r="FF30" i="9"/>
  <c r="ES30" i="9"/>
  <c r="EF30" i="9"/>
  <c r="DR30" i="9"/>
  <c r="DE30" i="9"/>
  <c r="CR30" i="9"/>
  <c r="CD30" i="9"/>
  <c r="BQ30" i="9"/>
  <c r="BD30" i="9"/>
  <c r="AP30" i="9"/>
  <c r="AC30" i="9"/>
  <c r="P30" i="9"/>
  <c r="OL29" i="9"/>
  <c r="NY29" i="9"/>
  <c r="NL29" i="9"/>
  <c r="MX29" i="9"/>
  <c r="MK29" i="9"/>
  <c r="MY29" i="9" s="1"/>
  <c r="LX29" i="9"/>
  <c r="LJ29" i="9"/>
  <c r="KW29" i="9"/>
  <c r="KJ29" i="9"/>
  <c r="JV29" i="9"/>
  <c r="JI29" i="9"/>
  <c r="IV29" i="9"/>
  <c r="IH29" i="9"/>
  <c r="HU29" i="9"/>
  <c r="HH29" i="9"/>
  <c r="GT29" i="9"/>
  <c r="GG29" i="9"/>
  <c r="FT29" i="9"/>
  <c r="FF29" i="9"/>
  <c r="ES29" i="9"/>
  <c r="EF29" i="9"/>
  <c r="DR29" i="9"/>
  <c r="DE29" i="9"/>
  <c r="CR29" i="9"/>
  <c r="CD29" i="9"/>
  <c r="BQ29" i="9"/>
  <c r="BD29" i="9"/>
  <c r="AP29" i="9"/>
  <c r="AC29" i="9"/>
  <c r="AQ29" i="9" s="1"/>
  <c r="P29" i="9"/>
  <c r="OL28" i="9"/>
  <c r="NY28" i="9"/>
  <c r="NL28" i="9"/>
  <c r="OM28" i="9" s="1"/>
  <c r="MX28" i="9"/>
  <c r="MK28" i="9"/>
  <c r="LX28" i="9"/>
  <c r="LJ28" i="9"/>
  <c r="KW28" i="9"/>
  <c r="KJ28" i="9"/>
  <c r="LK28" i="9" s="1"/>
  <c r="JV28" i="9"/>
  <c r="JI28" i="9"/>
  <c r="IV28" i="9"/>
  <c r="IH28" i="9"/>
  <c r="HU28" i="9"/>
  <c r="HH28" i="9"/>
  <c r="GT28" i="9"/>
  <c r="GG28" i="9"/>
  <c r="FT28" i="9"/>
  <c r="FF28" i="9"/>
  <c r="ES28" i="9"/>
  <c r="EF28" i="9"/>
  <c r="FG28" i="9" s="1"/>
  <c r="DR28" i="9"/>
  <c r="DE28" i="9"/>
  <c r="CR28" i="9"/>
  <c r="CD28" i="9"/>
  <c r="BQ28" i="9"/>
  <c r="BD28" i="9"/>
  <c r="CE28" i="9" s="1"/>
  <c r="AP28" i="9"/>
  <c r="AC28" i="9"/>
  <c r="P28" i="9"/>
  <c r="OL27" i="9"/>
  <c r="NY27" i="9"/>
  <c r="NL27" i="9"/>
  <c r="MX27" i="9"/>
  <c r="MK27" i="9"/>
  <c r="MY27" i="9" s="1"/>
  <c r="LX27" i="9"/>
  <c r="LJ27" i="9"/>
  <c r="KW27" i="9"/>
  <c r="KJ27" i="9"/>
  <c r="JV27" i="9"/>
  <c r="JI27" i="9"/>
  <c r="IV27" i="9"/>
  <c r="IH27" i="9"/>
  <c r="HU27" i="9"/>
  <c r="HH27" i="9"/>
  <c r="GT27" i="9"/>
  <c r="GG27" i="9"/>
  <c r="FT27" i="9"/>
  <c r="FF27" i="9"/>
  <c r="ES27" i="9"/>
  <c r="EF27" i="9"/>
  <c r="DR27" i="9"/>
  <c r="DE27" i="9"/>
  <c r="CR27" i="9"/>
  <c r="CD27" i="9"/>
  <c r="BQ27" i="9"/>
  <c r="BD27" i="9"/>
  <c r="AP27" i="9"/>
  <c r="AC27" i="9"/>
  <c r="AQ27" i="9" s="1"/>
  <c r="P27" i="9"/>
  <c r="OL26" i="9"/>
  <c r="NY26" i="9"/>
  <c r="NL26" i="9"/>
  <c r="MX26" i="9"/>
  <c r="MK26" i="9"/>
  <c r="LX26" i="9"/>
  <c r="LJ26" i="9"/>
  <c r="KW26" i="9"/>
  <c r="KJ26" i="9"/>
  <c r="JV26" i="9"/>
  <c r="JI26" i="9"/>
  <c r="IV26" i="9"/>
  <c r="IH26" i="9"/>
  <c r="HU26" i="9"/>
  <c r="HH26" i="9"/>
  <c r="GT26" i="9"/>
  <c r="GG26" i="9"/>
  <c r="FT26" i="9"/>
  <c r="FF26" i="9"/>
  <c r="ES26" i="9"/>
  <c r="EF26" i="9"/>
  <c r="FG26" i="9" s="1"/>
  <c r="DR26" i="9"/>
  <c r="DE26" i="9"/>
  <c r="CR26" i="9"/>
  <c r="CD26" i="9"/>
  <c r="BQ26" i="9"/>
  <c r="BD26" i="9"/>
  <c r="AP26" i="9"/>
  <c r="AC26" i="9"/>
  <c r="P26" i="9"/>
  <c r="OL25" i="9"/>
  <c r="NY25" i="9"/>
  <c r="NL25" i="9"/>
  <c r="MX25" i="9"/>
  <c r="MK25" i="9"/>
  <c r="MY25" i="9" s="1"/>
  <c r="LX25" i="9"/>
  <c r="LJ25" i="9"/>
  <c r="KW25" i="9"/>
  <c r="KJ25" i="9"/>
  <c r="JV25" i="9"/>
  <c r="JI25" i="9"/>
  <c r="IV25" i="9"/>
  <c r="IH25" i="9"/>
  <c r="HU25" i="9"/>
  <c r="HH25" i="9"/>
  <c r="GT25" i="9"/>
  <c r="GG25" i="9"/>
  <c r="FT25" i="9"/>
  <c r="FF25" i="9"/>
  <c r="ES25" i="9"/>
  <c r="EF25" i="9"/>
  <c r="DR25" i="9"/>
  <c r="DE25" i="9"/>
  <c r="CR25" i="9"/>
  <c r="CD25" i="9"/>
  <c r="BQ25" i="9"/>
  <c r="BD25" i="9"/>
  <c r="AP25" i="9"/>
  <c r="AC25" i="9"/>
  <c r="AQ25" i="9" s="1"/>
  <c r="P25" i="9"/>
  <c r="OL24" i="9"/>
  <c r="NY24" i="9"/>
  <c r="NL24" i="9"/>
  <c r="OM24" i="9" s="1"/>
  <c r="MX24" i="9"/>
  <c r="MK24" i="9"/>
  <c r="LX24" i="9"/>
  <c r="LJ24" i="9"/>
  <c r="KW24" i="9"/>
  <c r="KJ24" i="9"/>
  <c r="LK24" i="9" s="1"/>
  <c r="JV24" i="9"/>
  <c r="JI24" i="9"/>
  <c r="IV24" i="9"/>
  <c r="IH24" i="9"/>
  <c r="HU24" i="9"/>
  <c r="HH24" i="9"/>
  <c r="GT24" i="9"/>
  <c r="GG24" i="9"/>
  <c r="FT24" i="9"/>
  <c r="FF24" i="9"/>
  <c r="ES24" i="9"/>
  <c r="EF24" i="9"/>
  <c r="FG24" i="9" s="1"/>
  <c r="DR24" i="9"/>
  <c r="DE24" i="9"/>
  <c r="CR24" i="9"/>
  <c r="CD24" i="9"/>
  <c r="BQ24" i="9"/>
  <c r="BD24" i="9"/>
  <c r="AP24" i="9"/>
  <c r="AC24" i="9"/>
  <c r="P24" i="9"/>
  <c r="OL23" i="9"/>
  <c r="NY23" i="9"/>
  <c r="NL23" i="9"/>
  <c r="MX23" i="9"/>
  <c r="MK23" i="9"/>
  <c r="MY23" i="9" s="1"/>
  <c r="LX23" i="9"/>
  <c r="LJ23" i="9"/>
  <c r="KW23" i="9"/>
  <c r="KJ23" i="9"/>
  <c r="JV23" i="9"/>
  <c r="JI23" i="9"/>
  <c r="IV23" i="9"/>
  <c r="IH23" i="9"/>
  <c r="HU23" i="9"/>
  <c r="HH23" i="9"/>
  <c r="GT23" i="9"/>
  <c r="GG23" i="9"/>
  <c r="FT23" i="9"/>
  <c r="FF23" i="9"/>
  <c r="ES23" i="9"/>
  <c r="EF23" i="9"/>
  <c r="DR23" i="9"/>
  <c r="DE23" i="9"/>
  <c r="CR23" i="9"/>
  <c r="CD23" i="9"/>
  <c r="BQ23" i="9"/>
  <c r="BD23" i="9"/>
  <c r="AP23" i="9"/>
  <c r="AC23" i="9"/>
  <c r="AQ23" i="9" s="1"/>
  <c r="P23" i="9"/>
  <c r="OL22" i="9"/>
  <c r="NY22" i="9"/>
  <c r="NL22" i="9"/>
  <c r="OM22" i="9" s="1"/>
  <c r="MX22" i="9"/>
  <c r="MK22" i="9"/>
  <c r="LX22" i="9"/>
  <c r="LJ22" i="9"/>
  <c r="KW22" i="9"/>
  <c r="KJ22" i="9"/>
  <c r="JV22" i="9"/>
  <c r="JI22" i="9"/>
  <c r="IV22" i="9"/>
  <c r="IH22" i="9"/>
  <c r="HU22" i="9"/>
  <c r="HH22" i="9"/>
  <c r="GT22" i="9"/>
  <c r="GG22" i="9"/>
  <c r="FT22" i="9"/>
  <c r="FF22" i="9"/>
  <c r="ES22" i="9"/>
  <c r="EF22" i="9"/>
  <c r="FG22" i="9" s="1"/>
  <c r="DR22" i="9"/>
  <c r="DE22" i="9"/>
  <c r="CR22" i="9"/>
  <c r="CD22" i="9"/>
  <c r="BQ22" i="9"/>
  <c r="BD22" i="9"/>
  <c r="AP22" i="9"/>
  <c r="AC22" i="9"/>
  <c r="P22" i="9"/>
  <c r="OL21" i="9"/>
  <c r="NY21" i="9"/>
  <c r="NL21" i="9"/>
  <c r="OM21" i="9" s="1"/>
  <c r="MX21" i="9"/>
  <c r="MK21" i="9"/>
  <c r="LX21" i="9"/>
  <c r="LJ21" i="9"/>
  <c r="KW21" i="9"/>
  <c r="KJ21" i="9"/>
  <c r="LK21" i="9" s="1"/>
  <c r="JV21" i="9"/>
  <c r="JI21" i="9"/>
  <c r="IV21" i="9"/>
  <c r="IH21" i="9"/>
  <c r="HU21" i="9"/>
  <c r="HH21" i="9"/>
  <c r="GT21" i="9"/>
  <c r="GG21" i="9"/>
  <c r="FT21" i="9"/>
  <c r="FF21" i="9"/>
  <c r="ES21" i="9"/>
  <c r="EF21" i="9"/>
  <c r="FG21" i="9" s="1"/>
  <c r="DR21" i="9"/>
  <c r="DE21" i="9"/>
  <c r="CR21" i="9"/>
  <c r="CD21" i="9"/>
  <c r="BQ21" i="9"/>
  <c r="BD21" i="9"/>
  <c r="AP21" i="9"/>
  <c r="AC21" i="9"/>
  <c r="P21" i="9"/>
  <c r="OL20" i="9"/>
  <c r="NY20" i="9"/>
  <c r="NL20" i="9"/>
  <c r="OM20" i="9" s="1"/>
  <c r="MX20" i="9"/>
  <c r="MK20" i="9"/>
  <c r="LX20" i="9"/>
  <c r="LJ20" i="9"/>
  <c r="KW20" i="9"/>
  <c r="KJ20" i="9"/>
  <c r="LK20" i="9" s="1"/>
  <c r="JV20" i="9"/>
  <c r="JI20" i="9"/>
  <c r="IV20" i="9"/>
  <c r="IH20" i="9"/>
  <c r="HU20" i="9"/>
  <c r="HH20" i="9"/>
  <c r="GT20" i="9"/>
  <c r="GG20" i="9"/>
  <c r="FT20" i="9"/>
  <c r="FF20" i="9"/>
  <c r="ES20" i="9"/>
  <c r="EF20" i="9"/>
  <c r="FG20" i="9" s="1"/>
  <c r="DR20" i="9"/>
  <c r="DE20" i="9"/>
  <c r="CR20" i="9"/>
  <c r="CD20" i="9"/>
  <c r="BQ20" i="9"/>
  <c r="BD20" i="9"/>
  <c r="AP20" i="9"/>
  <c r="AC20" i="9"/>
  <c r="AQ20" i="9" s="1"/>
  <c r="P20" i="9"/>
  <c r="OL19" i="9"/>
  <c r="NY19" i="9"/>
  <c r="NL19" i="9"/>
  <c r="OM19" i="9" s="1"/>
  <c r="MX19" i="9"/>
  <c r="MK19" i="9"/>
  <c r="LX19" i="9"/>
  <c r="LJ19" i="9"/>
  <c r="KW19" i="9"/>
  <c r="KJ19" i="9"/>
  <c r="LK19" i="9" s="1"/>
  <c r="JV19" i="9"/>
  <c r="JI19" i="9"/>
  <c r="IV19" i="9"/>
  <c r="IH19" i="9"/>
  <c r="HU19" i="9"/>
  <c r="HH19" i="9"/>
  <c r="GT19" i="9"/>
  <c r="GG19" i="9"/>
  <c r="FT19" i="9"/>
  <c r="FF19" i="9"/>
  <c r="ES19" i="9"/>
  <c r="EF19" i="9"/>
  <c r="FG19" i="9" s="1"/>
  <c r="DR19" i="9"/>
  <c r="DE19" i="9"/>
  <c r="CR19" i="9"/>
  <c r="CD19" i="9"/>
  <c r="BQ19" i="9"/>
  <c r="BD19" i="9"/>
  <c r="AP19" i="9"/>
  <c r="AC19" i="9"/>
  <c r="P19" i="9"/>
  <c r="OL18" i="9"/>
  <c r="NY18" i="9"/>
  <c r="NL18" i="9"/>
  <c r="OM18" i="9" s="1"/>
  <c r="MX18" i="9"/>
  <c r="MK18" i="9"/>
  <c r="LX18" i="9"/>
  <c r="LJ18" i="9"/>
  <c r="KW18" i="9"/>
  <c r="KJ18" i="9"/>
  <c r="LK18" i="9" s="1"/>
  <c r="JV18" i="9"/>
  <c r="JI18" i="9"/>
  <c r="IV18" i="9"/>
  <c r="IH18" i="9"/>
  <c r="HU18" i="9"/>
  <c r="HH18" i="9"/>
  <c r="GT18" i="9"/>
  <c r="GG18" i="9"/>
  <c r="FT18" i="9"/>
  <c r="FF18" i="9"/>
  <c r="ES18" i="9"/>
  <c r="EF18" i="9"/>
  <c r="FG18" i="9" s="1"/>
  <c r="DR18" i="9"/>
  <c r="DE18" i="9"/>
  <c r="CR18" i="9"/>
  <c r="CD18" i="9"/>
  <c r="BQ18" i="9"/>
  <c r="BD18" i="9"/>
  <c r="AP18" i="9"/>
  <c r="AC18" i="9"/>
  <c r="P18" i="9"/>
  <c r="OL17" i="9"/>
  <c r="NY17" i="9"/>
  <c r="NL17" i="9"/>
  <c r="OM17" i="9" s="1"/>
  <c r="MX17" i="9"/>
  <c r="MK17" i="9"/>
  <c r="LX17" i="9"/>
  <c r="LJ17" i="9"/>
  <c r="KW17" i="9"/>
  <c r="KJ17" i="9"/>
  <c r="LK17" i="9" s="1"/>
  <c r="JV17" i="9"/>
  <c r="JI17" i="9"/>
  <c r="IV17" i="9"/>
  <c r="IH17" i="9"/>
  <c r="HU17" i="9"/>
  <c r="HH17" i="9"/>
  <c r="GT17" i="9"/>
  <c r="GG17" i="9"/>
  <c r="FT17" i="9"/>
  <c r="FF17" i="9"/>
  <c r="ES17" i="9"/>
  <c r="EF17" i="9"/>
  <c r="FG17" i="9" s="1"/>
  <c r="DR17" i="9"/>
  <c r="DE17" i="9"/>
  <c r="CR17" i="9"/>
  <c r="CD17" i="9"/>
  <c r="BQ17" i="9"/>
  <c r="BD17" i="9"/>
  <c r="AP17" i="9"/>
  <c r="AC17" i="9"/>
  <c r="P17" i="9"/>
  <c r="OL16" i="9"/>
  <c r="NY16" i="9"/>
  <c r="NL16" i="9"/>
  <c r="MX16" i="9"/>
  <c r="MK16" i="9"/>
  <c r="LX16" i="9"/>
  <c r="LJ16" i="9"/>
  <c r="KW16" i="9"/>
  <c r="KJ16" i="9"/>
  <c r="JV16" i="9"/>
  <c r="JI16" i="9"/>
  <c r="IV16" i="9"/>
  <c r="IH16" i="9"/>
  <c r="HU16" i="9"/>
  <c r="HH16" i="9"/>
  <c r="GT16" i="9"/>
  <c r="GG16" i="9"/>
  <c r="FT16" i="9"/>
  <c r="FF16" i="9"/>
  <c r="ES16" i="9"/>
  <c r="EF16" i="9"/>
  <c r="DR16" i="9"/>
  <c r="DE16" i="9"/>
  <c r="CR16" i="9"/>
  <c r="CD16" i="9"/>
  <c r="BQ16" i="9"/>
  <c r="BD16" i="9"/>
  <c r="AP16" i="9"/>
  <c r="AC16" i="9"/>
  <c r="P16" i="9"/>
  <c r="OL15" i="9"/>
  <c r="NY15" i="9"/>
  <c r="NL15" i="9"/>
  <c r="MX15" i="9"/>
  <c r="MK15" i="9"/>
  <c r="LX15" i="9"/>
  <c r="LJ15" i="9"/>
  <c r="KW15" i="9"/>
  <c r="KJ15" i="9"/>
  <c r="JV15" i="9"/>
  <c r="JI15" i="9"/>
  <c r="IV15" i="9"/>
  <c r="IH15" i="9"/>
  <c r="HU15" i="9"/>
  <c r="HH15" i="9"/>
  <c r="GT15" i="9"/>
  <c r="GG15" i="9"/>
  <c r="FT15" i="9"/>
  <c r="FF15" i="9"/>
  <c r="ES15" i="9"/>
  <c r="EF15" i="9"/>
  <c r="DR15" i="9"/>
  <c r="DE15" i="9"/>
  <c r="CR15" i="9"/>
  <c r="CD15" i="9"/>
  <c r="BQ15" i="9"/>
  <c r="BD15" i="9"/>
  <c r="AP15" i="9"/>
  <c r="AC15" i="9"/>
  <c r="P15" i="9"/>
  <c r="OL14" i="9"/>
  <c r="NY14" i="9"/>
  <c r="NL14" i="9"/>
  <c r="MX14" i="9"/>
  <c r="MK14" i="9"/>
  <c r="LX14" i="9"/>
  <c r="LJ14" i="9"/>
  <c r="KW14" i="9"/>
  <c r="KJ14" i="9"/>
  <c r="JV14" i="9"/>
  <c r="JI14" i="9"/>
  <c r="IV14" i="9"/>
  <c r="IH14" i="9"/>
  <c r="HU14" i="9"/>
  <c r="HH14" i="9"/>
  <c r="GT14" i="9"/>
  <c r="GG14" i="9"/>
  <c r="FT14" i="9"/>
  <c r="FF14" i="9"/>
  <c r="ES14" i="9"/>
  <c r="EF14" i="9"/>
  <c r="DR14" i="9"/>
  <c r="DE14" i="9"/>
  <c r="CR14" i="9"/>
  <c r="CD14" i="9"/>
  <c r="BQ14" i="9"/>
  <c r="BD14" i="9"/>
  <c r="AP14" i="9"/>
  <c r="AC14" i="9"/>
  <c r="P14" i="9"/>
  <c r="OL13" i="9"/>
  <c r="NY13" i="9"/>
  <c r="NL13" i="9"/>
  <c r="MX13" i="9"/>
  <c r="MK13" i="9"/>
  <c r="LX13" i="9"/>
  <c r="LJ13" i="9"/>
  <c r="KW13" i="9"/>
  <c r="KJ13" i="9"/>
  <c r="JV13" i="9"/>
  <c r="JI13" i="9"/>
  <c r="IV13" i="9"/>
  <c r="IH13" i="9"/>
  <c r="HU13" i="9"/>
  <c r="HH13" i="9"/>
  <c r="GT13" i="9"/>
  <c r="GG13" i="9"/>
  <c r="FT13" i="9"/>
  <c r="FF13" i="9"/>
  <c r="ES13" i="9"/>
  <c r="EF13" i="9"/>
  <c r="DR13" i="9"/>
  <c r="DE13" i="9"/>
  <c r="CR13" i="9"/>
  <c r="CD13" i="9"/>
  <c r="BQ13" i="9"/>
  <c r="BD13" i="9"/>
  <c r="AP13" i="9"/>
  <c r="AC13" i="9"/>
  <c r="P13" i="9"/>
  <c r="OL12" i="9"/>
  <c r="NY12" i="9"/>
  <c r="NL12" i="9"/>
  <c r="MX12" i="9"/>
  <c r="MK12" i="9"/>
  <c r="LX12" i="9"/>
  <c r="LJ12" i="9"/>
  <c r="KW12" i="9"/>
  <c r="KJ12" i="9"/>
  <c r="JV12" i="9"/>
  <c r="JI12" i="9"/>
  <c r="IV12" i="9"/>
  <c r="IH12" i="9"/>
  <c r="HU12" i="9"/>
  <c r="HH12" i="9"/>
  <c r="GT12" i="9"/>
  <c r="GG12" i="9"/>
  <c r="FT12" i="9"/>
  <c r="FF12" i="9"/>
  <c r="ES12" i="9"/>
  <c r="EF12" i="9"/>
  <c r="DR12" i="9"/>
  <c r="DE12" i="9"/>
  <c r="CR12" i="9"/>
  <c r="CD12" i="9"/>
  <c r="BQ12" i="9"/>
  <c r="BD12" i="9"/>
  <c r="AP12" i="9"/>
  <c r="AC12" i="9"/>
  <c r="P12" i="9"/>
  <c r="OL11" i="9"/>
  <c r="NY11" i="9"/>
  <c r="NL11" i="9"/>
  <c r="MX11" i="9"/>
  <c r="MK11" i="9"/>
  <c r="LX11" i="9"/>
  <c r="LJ11" i="9"/>
  <c r="KW11" i="9"/>
  <c r="KJ11" i="9"/>
  <c r="LK11" i="9" s="1"/>
  <c r="JV11" i="9"/>
  <c r="JI11" i="9"/>
  <c r="IV11" i="9"/>
  <c r="IH11" i="9"/>
  <c r="HU11" i="9"/>
  <c r="HH11" i="9"/>
  <c r="GT11" i="9"/>
  <c r="GG11" i="9"/>
  <c r="FT11" i="9"/>
  <c r="FF11" i="9"/>
  <c r="ES11" i="9"/>
  <c r="EF11" i="9"/>
  <c r="FG11" i="9" s="1"/>
  <c r="DR11" i="9"/>
  <c r="DE11" i="9"/>
  <c r="CR11" i="9"/>
  <c r="CD11" i="9"/>
  <c r="BQ11" i="9"/>
  <c r="BD11" i="9"/>
  <c r="AP11" i="9"/>
  <c r="AC11" i="9"/>
  <c r="P11" i="9"/>
  <c r="OL10" i="9"/>
  <c r="NY10" i="9"/>
  <c r="NL10" i="9"/>
  <c r="MX10" i="9"/>
  <c r="MK10" i="9"/>
  <c r="LX10" i="9"/>
  <c r="LJ10" i="9"/>
  <c r="KW10" i="9"/>
  <c r="KJ10" i="9"/>
  <c r="JV10" i="9"/>
  <c r="JI10" i="9"/>
  <c r="IV10" i="9"/>
  <c r="IH10" i="9"/>
  <c r="HU10" i="9"/>
  <c r="HH10" i="9"/>
  <c r="GT10" i="9"/>
  <c r="GG10" i="9"/>
  <c r="FT10" i="9"/>
  <c r="FF10" i="9"/>
  <c r="ES10" i="9"/>
  <c r="EF10" i="9"/>
  <c r="DR10" i="9"/>
  <c r="DE10" i="9"/>
  <c r="CR10" i="9"/>
  <c r="CD10" i="9"/>
  <c r="BQ10" i="9"/>
  <c r="BD10" i="9"/>
  <c r="AP10" i="9"/>
  <c r="AC10" i="9"/>
  <c r="P10" i="9"/>
  <c r="OL9" i="9"/>
  <c r="NY9" i="9"/>
  <c r="NL9" i="9"/>
  <c r="MX9" i="9"/>
  <c r="MK9" i="9"/>
  <c r="LX9" i="9"/>
  <c r="LJ9" i="9"/>
  <c r="KW9" i="9"/>
  <c r="KJ9" i="9"/>
  <c r="JV9" i="9"/>
  <c r="JI9" i="9"/>
  <c r="IV9" i="9"/>
  <c r="IH9" i="9"/>
  <c r="HU9" i="9"/>
  <c r="HH9" i="9"/>
  <c r="GT9" i="9"/>
  <c r="GG9" i="9"/>
  <c r="FT9" i="9"/>
  <c r="FF9" i="9"/>
  <c r="ES9" i="9"/>
  <c r="EF9" i="9"/>
  <c r="DR9" i="9"/>
  <c r="DE9" i="9"/>
  <c r="CR9" i="9"/>
  <c r="CD9" i="9"/>
  <c r="BQ9" i="9"/>
  <c r="BD9" i="9"/>
  <c r="AP9" i="9"/>
  <c r="AC9" i="9"/>
  <c r="P9" i="9"/>
  <c r="OL8" i="9"/>
  <c r="NY8" i="9"/>
  <c r="NL8" i="9"/>
  <c r="MX8" i="9"/>
  <c r="MK8" i="9"/>
  <c r="LX8" i="9"/>
  <c r="LJ8" i="9"/>
  <c r="KW8" i="9"/>
  <c r="KJ8" i="9"/>
  <c r="JV8" i="9"/>
  <c r="JI8" i="9"/>
  <c r="IV8" i="9"/>
  <c r="IH8" i="9"/>
  <c r="HU8" i="9"/>
  <c r="HH8" i="9"/>
  <c r="GT8" i="9"/>
  <c r="GG8" i="9"/>
  <c r="FT8" i="9"/>
  <c r="FF8" i="9"/>
  <c r="ES8" i="9"/>
  <c r="EF8" i="9"/>
  <c r="DR8" i="9"/>
  <c r="DE8" i="9"/>
  <c r="CR8" i="9"/>
  <c r="CD8" i="9"/>
  <c r="BQ8" i="9"/>
  <c r="BD8" i="9"/>
  <c r="AP8" i="9"/>
  <c r="AC8" i="9"/>
  <c r="P8" i="9"/>
  <c r="OL7" i="9"/>
  <c r="NY7" i="9"/>
  <c r="NL7" i="9"/>
  <c r="OM7" i="9" s="1"/>
  <c r="MX7" i="9"/>
  <c r="MK7" i="9"/>
  <c r="LX7" i="9"/>
  <c r="LJ7" i="9"/>
  <c r="KW7" i="9"/>
  <c r="KJ7" i="9"/>
  <c r="JV7" i="9"/>
  <c r="JI7" i="9"/>
  <c r="IV7" i="9"/>
  <c r="IH7" i="9"/>
  <c r="HU7" i="9"/>
  <c r="HH7" i="9"/>
  <c r="GT7" i="9"/>
  <c r="GG7" i="9"/>
  <c r="FT7" i="9"/>
  <c r="FF7" i="9"/>
  <c r="ES7" i="9"/>
  <c r="EF7" i="9"/>
  <c r="DR7" i="9"/>
  <c r="DE7" i="9"/>
  <c r="CR7" i="9"/>
  <c r="CD7" i="9"/>
  <c r="BQ7" i="9"/>
  <c r="BD7" i="9"/>
  <c r="AP7" i="9"/>
  <c r="AC7" i="9"/>
  <c r="P7" i="9"/>
  <c r="OL6" i="9"/>
  <c r="NY6" i="9"/>
  <c r="NL6" i="9"/>
  <c r="OM6" i="9" s="1"/>
  <c r="MX6" i="9"/>
  <c r="MK6" i="9"/>
  <c r="LX6" i="9"/>
  <c r="LJ6" i="9"/>
  <c r="KW6" i="9"/>
  <c r="KJ6" i="9"/>
  <c r="JV6" i="9"/>
  <c r="JI6" i="9"/>
  <c r="IV6" i="9"/>
  <c r="IH6" i="9"/>
  <c r="HU6" i="9"/>
  <c r="HH6" i="9"/>
  <c r="GT6" i="9"/>
  <c r="GG6" i="9"/>
  <c r="FT6" i="9"/>
  <c r="FF6" i="9"/>
  <c r="ES6" i="9"/>
  <c r="EF6" i="9"/>
  <c r="FG6" i="9" s="1"/>
  <c r="DR6" i="9"/>
  <c r="DE6" i="9"/>
  <c r="CR6" i="9"/>
  <c r="CD6" i="9"/>
  <c r="BQ6" i="9"/>
  <c r="BD6" i="9"/>
  <c r="AP6" i="9"/>
  <c r="AC6" i="9"/>
  <c r="P6" i="9"/>
  <c r="OM11" i="9" l="1"/>
  <c r="FG12" i="9"/>
  <c r="LK12" i="9"/>
  <c r="OM12" i="9"/>
  <c r="FG13" i="9"/>
  <c r="LK13" i="9"/>
  <c r="FG14" i="9"/>
  <c r="LK14" i="9"/>
  <c r="FG15" i="9"/>
  <c r="LK15" i="9"/>
  <c r="OM15" i="9"/>
  <c r="FG16" i="9"/>
  <c r="LK16" i="9"/>
  <c r="OM16" i="9"/>
  <c r="ADW38" i="9"/>
  <c r="AIM6" i="9"/>
  <c r="AIM8" i="9"/>
  <c r="AIM10" i="9"/>
  <c r="AIM12" i="9"/>
  <c r="AIM14" i="9"/>
  <c r="AIM16" i="9"/>
  <c r="AIM18" i="9"/>
  <c r="AIM20" i="9"/>
  <c r="AIM22" i="9"/>
  <c r="AIM24" i="9"/>
  <c r="AIM26" i="9"/>
  <c r="AIM28" i="9"/>
  <c r="AIM30" i="9"/>
  <c r="AIM32" i="9"/>
  <c r="AIM34" i="9"/>
  <c r="AIM36" i="9"/>
  <c r="AIM38" i="9"/>
  <c r="AHL40" i="9"/>
  <c r="AHY40" i="9"/>
  <c r="AIL40" i="9"/>
  <c r="AGY6" i="9"/>
  <c r="AGY8" i="9"/>
  <c r="AGY10" i="9"/>
  <c r="AGY12" i="9"/>
  <c r="AGY14" i="9"/>
  <c r="AGY16" i="9"/>
  <c r="AGY20" i="9"/>
  <c r="AGY22" i="9"/>
  <c r="AGY24" i="9"/>
  <c r="AGY26" i="9"/>
  <c r="AGY28" i="9"/>
  <c r="AGY30" i="9"/>
  <c r="AGY32" i="9"/>
  <c r="AGY34" i="9"/>
  <c r="AGY36" i="9"/>
  <c r="AGY38" i="9"/>
  <c r="AFK36" i="9"/>
  <c r="AFK38" i="9"/>
  <c r="ACI38" i="9"/>
  <c r="AAU38" i="9"/>
  <c r="ZG38" i="9"/>
  <c r="XS38" i="9"/>
  <c r="WE38" i="9"/>
  <c r="OM8" i="9"/>
  <c r="OM9" i="9"/>
  <c r="OM13" i="9"/>
  <c r="OM14" i="9"/>
  <c r="OM26" i="9"/>
  <c r="LK26" i="9"/>
  <c r="LK22" i="9"/>
  <c r="LK32" i="9"/>
  <c r="JW23" i="9"/>
  <c r="JW25" i="9"/>
  <c r="JW27" i="9"/>
  <c r="JW29" i="9"/>
  <c r="JW31" i="9"/>
  <c r="JW33" i="9"/>
  <c r="JW35" i="9"/>
  <c r="JW37" i="9"/>
  <c r="FG7" i="9"/>
  <c r="FG8" i="9"/>
  <c r="FG9" i="9"/>
  <c r="FG30" i="9"/>
  <c r="CE30" i="9"/>
  <c r="CE11" i="9"/>
  <c r="CE13" i="9"/>
  <c r="CE14" i="9"/>
  <c r="CE16" i="9"/>
  <c r="CE17" i="9"/>
  <c r="CE18" i="9"/>
  <c r="CE19" i="9"/>
  <c r="CE20" i="9"/>
  <c r="CE21" i="9"/>
  <c r="CE22" i="9"/>
  <c r="CE24" i="9"/>
  <c r="CE26" i="9"/>
  <c r="CE32" i="9"/>
  <c r="CE38" i="9"/>
  <c r="AQ12" i="9"/>
  <c r="AQ39" i="9"/>
  <c r="QA7" i="9"/>
  <c r="QA9" i="9"/>
  <c r="QA11" i="9"/>
  <c r="QA13" i="9"/>
  <c r="QA15" i="9"/>
  <c r="QA17" i="9"/>
  <c r="QA19" i="9"/>
  <c r="QA21" i="9"/>
  <c r="QA23" i="9"/>
  <c r="QA25" i="9"/>
  <c r="QA27" i="9"/>
  <c r="QA29" i="9"/>
  <c r="QA31" i="9"/>
  <c r="QA33" i="9"/>
  <c r="QA35" i="9"/>
  <c r="QA37" i="9"/>
  <c r="QA39" i="9"/>
  <c r="RO7" i="9"/>
  <c r="RO9" i="9"/>
  <c r="RO13" i="9"/>
  <c r="RO15" i="9"/>
  <c r="RO17" i="9"/>
  <c r="RO19" i="9"/>
  <c r="RO21" i="9"/>
  <c r="RO23" i="9"/>
  <c r="RO25" i="9"/>
  <c r="RO27" i="9"/>
  <c r="RO29" i="9"/>
  <c r="RO31" i="9"/>
  <c r="RO33" i="9"/>
  <c r="RO35" i="9"/>
  <c r="RO37" i="9"/>
  <c r="RO39" i="9"/>
  <c r="TC37" i="9"/>
  <c r="TC39" i="9"/>
  <c r="UQ7" i="9"/>
  <c r="UQ9" i="9"/>
  <c r="UQ11" i="9"/>
  <c r="UQ13" i="9"/>
  <c r="UQ15" i="9"/>
  <c r="UQ17" i="9"/>
  <c r="UQ19" i="9"/>
  <c r="UQ21" i="9"/>
  <c r="UQ23" i="9"/>
  <c r="UQ25" i="9"/>
  <c r="UQ27" i="9"/>
  <c r="UQ29" i="9"/>
  <c r="UQ31" i="9"/>
  <c r="UQ33" i="9"/>
  <c r="UQ35" i="9"/>
  <c r="UQ37" i="9"/>
  <c r="UQ39" i="9"/>
  <c r="WE7" i="9"/>
  <c r="WE9" i="9"/>
  <c r="WE11" i="9"/>
  <c r="WE13" i="9"/>
  <c r="WE15" i="9"/>
  <c r="WE17" i="9"/>
  <c r="WE19" i="9"/>
  <c r="WE21" i="9"/>
  <c r="WE23" i="9"/>
  <c r="WE25" i="9"/>
  <c r="WE27" i="9"/>
  <c r="WE29" i="9"/>
  <c r="WE31" i="9"/>
  <c r="AKA7" i="9"/>
  <c r="AKA9" i="9"/>
  <c r="AKA11" i="9"/>
  <c r="AKA13" i="9"/>
  <c r="AKA15" i="9"/>
  <c r="AKA17" i="9"/>
  <c r="AKA19" i="9"/>
  <c r="AKA21" i="9"/>
  <c r="AKA23" i="9"/>
  <c r="AKA25" i="9"/>
  <c r="AKA27" i="9"/>
  <c r="AKA29" i="9"/>
  <c r="AKA31" i="9"/>
  <c r="AKA33" i="9"/>
  <c r="AKA35" i="9"/>
  <c r="AKA37" i="9"/>
  <c r="AKA39" i="9"/>
  <c r="AFK6" i="9"/>
  <c r="AFK8" i="9"/>
  <c r="AFK10" i="9"/>
  <c r="AFK12" i="9"/>
  <c r="AFK14" i="9"/>
  <c r="AFK16" i="9"/>
  <c r="AFK18" i="9"/>
  <c r="AFK20" i="9"/>
  <c r="AFK22" i="9"/>
  <c r="AFK24" i="9"/>
  <c r="AFK26" i="9"/>
  <c r="AFK28" i="9"/>
  <c r="AFK30" i="9"/>
  <c r="AFK32" i="9"/>
  <c r="AFK34" i="9"/>
  <c r="ADW6" i="9"/>
  <c r="ADW8" i="9"/>
  <c r="ADW14" i="9"/>
  <c r="ADW16" i="9"/>
  <c r="ADW18" i="9"/>
  <c r="ADW20" i="9"/>
  <c r="ADW22" i="9"/>
  <c r="ADW24" i="9"/>
  <c r="ADW26" i="9"/>
  <c r="ADW28" i="9"/>
  <c r="ADW30" i="9"/>
  <c r="ADW32" i="9"/>
  <c r="ADW34" i="9"/>
  <c r="ADW36" i="9"/>
  <c r="ACI6" i="9"/>
  <c r="ACI8" i="9"/>
  <c r="ACI12" i="9"/>
  <c r="ACI14" i="9"/>
  <c r="ACI16" i="9"/>
  <c r="ACI18" i="9"/>
  <c r="ACI20" i="9"/>
  <c r="ACI22" i="9"/>
  <c r="ACI24" i="9"/>
  <c r="ACI26" i="9"/>
  <c r="ACI28" i="9"/>
  <c r="ACI30" i="9"/>
  <c r="ACI32" i="9"/>
  <c r="ACI34" i="9"/>
  <c r="ACI36" i="9"/>
  <c r="AAU6" i="9"/>
  <c r="AAU8" i="9"/>
  <c r="AAU12" i="9"/>
  <c r="AAU14" i="9"/>
  <c r="AAU16" i="9"/>
  <c r="AAU18" i="9"/>
  <c r="AAU20" i="9"/>
  <c r="AAU22" i="9"/>
  <c r="AAU24" i="9"/>
  <c r="AAU26" i="9"/>
  <c r="AAU28" i="9"/>
  <c r="AAU30" i="9"/>
  <c r="AAU32" i="9"/>
  <c r="AAU34" i="9"/>
  <c r="AAU36" i="9"/>
  <c r="ZG6" i="9"/>
  <c r="ZG8" i="9"/>
  <c r="ZG12" i="9"/>
  <c r="ZG14" i="9"/>
  <c r="ZG16" i="9"/>
  <c r="ZG18" i="9"/>
  <c r="ZG20" i="9"/>
  <c r="ZG22" i="9"/>
  <c r="ZG24" i="9"/>
  <c r="ZG26" i="9"/>
  <c r="ZG28" i="9"/>
  <c r="ZG30" i="9"/>
  <c r="ZG32" i="9"/>
  <c r="ZG34" i="9"/>
  <c r="ZG36" i="9"/>
  <c r="XS6" i="9"/>
  <c r="XS8" i="9"/>
  <c r="XS12" i="9"/>
  <c r="XS14" i="9"/>
  <c r="XS16" i="9"/>
  <c r="XS18" i="9"/>
  <c r="XS20" i="9"/>
  <c r="XS22" i="9"/>
  <c r="XS24" i="9"/>
  <c r="XS26" i="9"/>
  <c r="XS28" i="9"/>
  <c r="XS30" i="9"/>
  <c r="XS32" i="9"/>
  <c r="XS34" i="9"/>
  <c r="XS36" i="9"/>
  <c r="WE34" i="9"/>
  <c r="WE36" i="9"/>
  <c r="TC7" i="9"/>
  <c r="TC9" i="9"/>
  <c r="TC11" i="9"/>
  <c r="TC13" i="9"/>
  <c r="TC15" i="9"/>
  <c r="TC17" i="9"/>
  <c r="TC19" i="9"/>
  <c r="TC21" i="9"/>
  <c r="TC23" i="9"/>
  <c r="TC25" i="9"/>
  <c r="TC27" i="9"/>
  <c r="TC29" i="9"/>
  <c r="TC31" i="9"/>
  <c r="TC33" i="9"/>
  <c r="TC35" i="9"/>
  <c r="II15" i="9"/>
  <c r="II16" i="9"/>
  <c r="II17" i="9"/>
  <c r="II18" i="9"/>
  <c r="II19" i="9"/>
  <c r="II20" i="9"/>
  <c r="II21" i="9"/>
  <c r="II22" i="9"/>
  <c r="II24" i="9"/>
  <c r="II26" i="9"/>
  <c r="II28" i="9"/>
  <c r="II30" i="9"/>
  <c r="II32" i="9"/>
  <c r="II34" i="9"/>
  <c r="II36" i="9"/>
  <c r="GU23" i="9"/>
  <c r="GU25" i="9"/>
  <c r="GU27" i="9"/>
  <c r="GU29" i="9"/>
  <c r="GU31" i="9"/>
  <c r="GU33" i="9"/>
  <c r="GU35" i="9"/>
  <c r="DS23" i="9"/>
  <c r="DS25" i="9"/>
  <c r="DS27" i="9"/>
  <c r="DS29" i="9"/>
  <c r="DS31" i="9"/>
  <c r="DS33" i="9"/>
  <c r="DS35" i="9"/>
  <c r="ADW10" i="9"/>
  <c r="RO10" i="9"/>
  <c r="ADI40" i="9"/>
  <c r="ACV40" i="9"/>
  <c r="ZF40" i="9"/>
  <c r="HH40" i="4"/>
  <c r="AFJ40" i="9"/>
  <c r="AEW40" i="9"/>
  <c r="AEJ40" i="9"/>
  <c r="ADV40" i="9"/>
  <c r="AAT40" i="9"/>
  <c r="AAG40" i="9"/>
  <c r="ZT40" i="9"/>
  <c r="ZG10" i="9"/>
  <c r="YS40" i="9"/>
  <c r="YF40" i="9"/>
  <c r="XR40" i="9"/>
  <c r="XE40" i="9"/>
  <c r="WR40" i="9"/>
  <c r="WD40" i="9"/>
  <c r="VQ40" i="9"/>
  <c r="VD40" i="9"/>
  <c r="ACH40" i="9"/>
  <c r="ABU40" i="9"/>
  <c r="ABH40" i="9"/>
  <c r="ADW12" i="9"/>
  <c r="AAU10" i="9"/>
  <c r="XS10" i="9"/>
  <c r="ACI10" i="9"/>
  <c r="OM10" i="9"/>
  <c r="JW10" i="9"/>
  <c r="GU7" i="9"/>
  <c r="JW7" i="9"/>
  <c r="MY7" i="9"/>
  <c r="GU8" i="9"/>
  <c r="MY8" i="9"/>
  <c r="GU9" i="9"/>
  <c r="MY9" i="9"/>
  <c r="GU11" i="9"/>
  <c r="MY11" i="9"/>
  <c r="CE12" i="9"/>
  <c r="GU12" i="9"/>
  <c r="MY12" i="9"/>
  <c r="AQ13" i="9"/>
  <c r="DS13" i="9"/>
  <c r="GU13" i="9"/>
  <c r="MY13" i="9"/>
  <c r="AQ14" i="9"/>
  <c r="DS14" i="9"/>
  <c r="GU14" i="9"/>
  <c r="MY14" i="9"/>
  <c r="AQ15" i="9"/>
  <c r="CE15" i="9"/>
  <c r="DS15" i="9"/>
  <c r="GU15" i="9"/>
  <c r="JW15" i="9"/>
  <c r="MY15" i="9"/>
  <c r="AQ16" i="9"/>
  <c r="DS16" i="9"/>
  <c r="GU16" i="9"/>
  <c r="JW16" i="9"/>
  <c r="MY16" i="9"/>
  <c r="AQ17" i="9"/>
  <c r="DS17" i="9"/>
  <c r="GU17" i="9"/>
  <c r="JW17" i="9"/>
  <c r="MY17" i="9"/>
  <c r="AQ18" i="9"/>
  <c r="DS18" i="9"/>
  <c r="GU18" i="9"/>
  <c r="JW18" i="9"/>
  <c r="MY18" i="9"/>
  <c r="AQ19" i="9"/>
  <c r="DS19" i="9"/>
  <c r="GU19" i="9"/>
  <c r="JW19" i="9"/>
  <c r="MY19" i="9"/>
  <c r="DS20" i="9"/>
  <c r="GU20" i="9"/>
  <c r="JW20" i="9"/>
  <c r="MY20" i="9"/>
  <c r="AQ21" i="9"/>
  <c r="DS21" i="9"/>
  <c r="GU21" i="9"/>
  <c r="JW21" i="9"/>
  <c r="MY21" i="9"/>
  <c r="AQ22" i="9"/>
  <c r="DS22" i="9"/>
  <c r="GU22" i="9"/>
  <c r="JW22" i="9"/>
  <c r="MY22" i="9"/>
  <c r="CE23" i="9"/>
  <c r="FG23" i="9"/>
  <c r="II23" i="9"/>
  <c r="LK23" i="9"/>
  <c r="OM23" i="9"/>
  <c r="AQ24" i="9"/>
  <c r="DS24" i="9"/>
  <c r="GU24" i="9"/>
  <c r="JW24" i="9"/>
  <c r="MY24" i="9"/>
  <c r="CE25" i="9"/>
  <c r="FG25" i="9"/>
  <c r="II25" i="9"/>
  <c r="LK25" i="9"/>
  <c r="OM25" i="9"/>
  <c r="AQ26" i="9"/>
  <c r="DS26" i="9"/>
  <c r="GU26" i="9"/>
  <c r="JW26" i="9"/>
  <c r="MY26" i="9"/>
  <c r="CE27" i="9"/>
  <c r="FG27" i="9"/>
  <c r="II27" i="9"/>
  <c r="LK27" i="9"/>
  <c r="OM27" i="9"/>
  <c r="AQ28" i="9"/>
  <c r="DS28" i="9"/>
  <c r="GU28" i="9"/>
  <c r="JW28" i="9"/>
  <c r="MY28" i="9"/>
  <c r="CE29" i="9"/>
  <c r="FG29" i="9"/>
  <c r="II29" i="9"/>
  <c r="LK29" i="9"/>
  <c r="OM29" i="9"/>
  <c r="AQ30" i="9"/>
  <c r="DS30" i="9"/>
  <c r="GU30" i="9"/>
  <c r="JW30" i="9"/>
  <c r="MY30" i="9"/>
  <c r="CE31" i="9"/>
  <c r="FG31" i="9"/>
  <c r="II31" i="9"/>
  <c r="LK31" i="9"/>
  <c r="OM31" i="9"/>
  <c r="AQ32" i="9"/>
  <c r="DS32" i="9"/>
  <c r="GU32" i="9"/>
  <c r="JW32" i="9"/>
  <c r="MY32" i="9"/>
  <c r="CE33" i="9"/>
  <c r="FG33" i="9"/>
  <c r="II33" i="9"/>
  <c r="LK33" i="9"/>
  <c r="OM33" i="9"/>
  <c r="AQ34" i="9"/>
  <c r="DS34" i="9"/>
  <c r="GU34" i="9"/>
  <c r="JW34" i="9"/>
  <c r="MY34" i="9"/>
  <c r="CE35" i="9"/>
  <c r="FG35" i="9"/>
  <c r="II35" i="9"/>
  <c r="LK35" i="9"/>
  <c r="OM35" i="9"/>
  <c r="AQ36" i="9"/>
  <c r="DS36" i="9"/>
  <c r="GU36" i="9"/>
  <c r="JW36" i="9"/>
  <c r="MY36" i="9"/>
  <c r="CE37" i="9"/>
  <c r="FG37" i="9"/>
  <c r="II37" i="9"/>
  <c r="LK37" i="9"/>
  <c r="OM37" i="9"/>
  <c r="AQ38" i="9"/>
  <c r="DS38" i="9"/>
  <c r="GU38" i="9"/>
  <c r="JW38" i="9"/>
  <c r="MY38" i="9"/>
  <c r="CE39" i="9"/>
  <c r="FG39" i="9"/>
  <c r="II39" i="9"/>
  <c r="JW39" i="9"/>
  <c r="MY39" i="9"/>
  <c r="P40" i="9"/>
  <c r="AC40" i="9"/>
  <c r="AP40" i="9"/>
  <c r="BD40" i="9"/>
  <c r="BQ40" i="9"/>
  <c r="CD40" i="9"/>
  <c r="CR40" i="9"/>
  <c r="DE40" i="9"/>
  <c r="DR40" i="9"/>
  <c r="EF40" i="9"/>
  <c r="ES40" i="9"/>
  <c r="FF40" i="9"/>
  <c r="FT40" i="9"/>
  <c r="GG40" i="9"/>
  <c r="GT40" i="9"/>
  <c r="HH40" i="9"/>
  <c r="HU40" i="9"/>
  <c r="IH40" i="9"/>
  <c r="IV40" i="9"/>
  <c r="JI40" i="9"/>
  <c r="JV40" i="9"/>
  <c r="KJ40" i="9"/>
  <c r="KW40" i="9"/>
  <c r="LJ40" i="9"/>
  <c r="LX40" i="9"/>
  <c r="MK40" i="9"/>
  <c r="MX40" i="9"/>
  <c r="NL40" i="9"/>
  <c r="NY40" i="9"/>
  <c r="OL40" i="9"/>
  <c r="QA6" i="9"/>
  <c r="QA8" i="9"/>
  <c r="QA10" i="9"/>
  <c r="QA12" i="9"/>
  <c r="QA14" i="9"/>
  <c r="QA16" i="9"/>
  <c r="QA18" i="9"/>
  <c r="QA20" i="9"/>
  <c r="QA22" i="9"/>
  <c r="QA24" i="9"/>
  <c r="QA26" i="9"/>
  <c r="QA28" i="9"/>
  <c r="QA30" i="9"/>
  <c r="QA32" i="9"/>
  <c r="QA34" i="9"/>
  <c r="QA36" i="9"/>
  <c r="QA38" i="9"/>
  <c r="OZ40" i="9"/>
  <c r="PM40" i="9"/>
  <c r="PZ40" i="9"/>
  <c r="RO6" i="9"/>
  <c r="RO8" i="9"/>
  <c r="RO12" i="9"/>
  <c r="RO14" i="9"/>
  <c r="RO16" i="9"/>
  <c r="RO18" i="9"/>
  <c r="RO20" i="9"/>
  <c r="RO22" i="9"/>
  <c r="RO24" i="9"/>
  <c r="RO26" i="9"/>
  <c r="RO28" i="9"/>
  <c r="RO30" i="9"/>
  <c r="RO32" i="9"/>
  <c r="RO34" i="9"/>
  <c r="RO36" i="9"/>
  <c r="RO38" i="9"/>
  <c r="QN40" i="9"/>
  <c r="RA40" i="9"/>
  <c r="RN40" i="9"/>
  <c r="TC6" i="9"/>
  <c r="TC8" i="9"/>
  <c r="TC10" i="9"/>
  <c r="TC12" i="9"/>
  <c r="TC14" i="9"/>
  <c r="TC16" i="9"/>
  <c r="TC18" i="9"/>
  <c r="TC20" i="9"/>
  <c r="TC22" i="9"/>
  <c r="TC24" i="9"/>
  <c r="TC26" i="9"/>
  <c r="TC28" i="9"/>
  <c r="TC30" i="9"/>
  <c r="TC32" i="9"/>
  <c r="TC34" i="9"/>
  <c r="TC36" i="9"/>
  <c r="TC38" i="9"/>
  <c r="SB40" i="9"/>
  <c r="SO40" i="9"/>
  <c r="TB40" i="9"/>
  <c r="UQ6" i="9"/>
  <c r="UQ8" i="9"/>
  <c r="UQ10" i="9"/>
  <c r="UQ12" i="9"/>
  <c r="UQ14" i="9"/>
  <c r="UQ16" i="9"/>
  <c r="UQ18" i="9"/>
  <c r="UQ20" i="9"/>
  <c r="UQ22" i="9"/>
  <c r="UQ24" i="9"/>
  <c r="UQ26" i="9"/>
  <c r="UQ28" i="9"/>
  <c r="UQ30" i="9"/>
  <c r="UQ32" i="9"/>
  <c r="UQ34" i="9"/>
  <c r="UQ36" i="9"/>
  <c r="UQ38" i="9"/>
  <c r="TP40" i="9"/>
  <c r="UC40" i="9"/>
  <c r="UP40" i="9"/>
  <c r="WE6" i="9"/>
  <c r="WE8" i="9"/>
  <c r="WE10" i="9"/>
  <c r="WE12" i="9"/>
  <c r="WE14" i="9"/>
  <c r="WE16" i="9"/>
  <c r="WE18" i="9"/>
  <c r="WE20" i="9"/>
  <c r="WE22" i="9"/>
  <c r="WE24" i="9"/>
  <c r="WE26" i="9"/>
  <c r="WE28" i="9"/>
  <c r="WE30" i="9"/>
  <c r="WE32" i="9"/>
  <c r="WE33" i="9"/>
  <c r="WE35" i="9"/>
  <c r="WE37" i="9"/>
  <c r="WE39" i="9"/>
  <c r="XS7" i="9"/>
  <c r="XS9" i="9"/>
  <c r="XS11" i="9"/>
  <c r="XS13" i="9"/>
  <c r="XS15" i="9"/>
  <c r="XS17" i="9"/>
  <c r="XS19" i="9"/>
  <c r="XS21" i="9"/>
  <c r="XS23" i="9"/>
  <c r="XS25" i="9"/>
  <c r="XS27" i="9"/>
  <c r="XS29" i="9"/>
  <c r="XS31" i="9"/>
  <c r="XS33" i="9"/>
  <c r="XS35" i="9"/>
  <c r="XS37" i="9"/>
  <c r="XS39" i="9"/>
  <c r="ZG7" i="9"/>
  <c r="ZG9" i="9"/>
  <c r="ZG11" i="9"/>
  <c r="ZG13" i="9"/>
  <c r="ZG15" i="9"/>
  <c r="ZG17" i="9"/>
  <c r="ZG19" i="9"/>
  <c r="ZG21" i="9"/>
  <c r="ZG23" i="9"/>
  <c r="ZG25" i="9"/>
  <c r="ZG27" i="9"/>
  <c r="ZG29" i="9"/>
  <c r="ZG31" i="9"/>
  <c r="ZG33" i="9"/>
  <c r="ZG35" i="9"/>
  <c r="ZG37" i="9"/>
  <c r="ZG39" i="9"/>
  <c r="AAU7" i="9"/>
  <c r="AAU9" i="9"/>
  <c r="AAU11" i="9"/>
  <c r="AAU13" i="9"/>
  <c r="AAU15" i="9"/>
  <c r="AAU17" i="9"/>
  <c r="AAU19" i="9"/>
  <c r="AAU21" i="9"/>
  <c r="AAU23" i="9"/>
  <c r="AAU25" i="9"/>
  <c r="AAU27" i="9"/>
  <c r="AAU29" i="9"/>
  <c r="AAU31" i="9"/>
  <c r="AAU33" i="9"/>
  <c r="AAU35" i="9"/>
  <c r="AAU37" i="9"/>
  <c r="AAU39" i="9"/>
  <c r="ACI7" i="9"/>
  <c r="ACI9" i="9"/>
  <c r="ACI11" i="9"/>
  <c r="ACI13" i="9"/>
  <c r="ACI15" i="9"/>
  <c r="ACI17" i="9"/>
  <c r="ACI19" i="9"/>
  <c r="ACI21" i="9"/>
  <c r="ACI23" i="9"/>
  <c r="ACI25" i="9"/>
  <c r="ACI27" i="9"/>
  <c r="ACI29" i="9"/>
  <c r="ACI31" i="9"/>
  <c r="ACI33" i="9"/>
  <c r="ACI35" i="9"/>
  <c r="ACI37" i="9"/>
  <c r="ACI39" i="9"/>
  <c r="ADW7" i="9"/>
  <c r="ADW9" i="9"/>
  <c r="ADW11" i="9"/>
  <c r="ADW13" i="9"/>
  <c r="ADW15" i="9"/>
  <c r="ADW17" i="9"/>
  <c r="ADW19" i="9"/>
  <c r="ADW21" i="9"/>
  <c r="ADW23" i="9"/>
  <c r="ADW25" i="9"/>
  <c r="ADW27" i="9"/>
  <c r="ADW29" i="9"/>
  <c r="ADW31" i="9"/>
  <c r="ADW33" i="9"/>
  <c r="ADW35" i="9"/>
  <c r="ADW37" i="9"/>
  <c r="ADW39" i="9"/>
  <c r="AFK7" i="9"/>
  <c r="AFK9" i="9"/>
  <c r="AFK11" i="9"/>
  <c r="AFK15" i="9"/>
  <c r="AFK17" i="9"/>
  <c r="AFK19" i="9"/>
  <c r="AFK21" i="9"/>
  <c r="AFK23" i="9"/>
  <c r="AFK25" i="9"/>
  <c r="AFK27" i="9"/>
  <c r="AFK29" i="9"/>
  <c r="AFK31" i="9"/>
  <c r="AFK33" i="9"/>
  <c r="AFK35" i="9"/>
  <c r="AFK37" i="9"/>
  <c r="AFK39" i="9"/>
  <c r="AGY7" i="9"/>
  <c r="AGY9" i="9"/>
  <c r="AGY11" i="9"/>
  <c r="AGY13" i="9"/>
  <c r="AGY15" i="9"/>
  <c r="AGY17" i="9"/>
  <c r="AGY19" i="9"/>
  <c r="AGY21" i="9"/>
  <c r="AGY23" i="9"/>
  <c r="AGY25" i="9"/>
  <c r="AGY27" i="9"/>
  <c r="AGY29" i="9"/>
  <c r="AGY31" i="9"/>
  <c r="AGY33" i="9"/>
  <c r="AGY35" i="9"/>
  <c r="AGY37" i="9"/>
  <c r="AGY39" i="9"/>
  <c r="AIM7" i="9"/>
  <c r="AIM9" i="9"/>
  <c r="AIM11" i="9"/>
  <c r="AIM13" i="9"/>
  <c r="AIM15" i="9"/>
  <c r="AIM17" i="9"/>
  <c r="AIM19" i="9"/>
  <c r="AIM21" i="9"/>
  <c r="AIM23" i="9"/>
  <c r="AIM25" i="9"/>
  <c r="AIM27" i="9"/>
  <c r="AIM29" i="9"/>
  <c r="AIM31" i="9"/>
  <c r="AIM33" i="9"/>
  <c r="AIM35" i="9"/>
  <c r="AIM37" i="9"/>
  <c r="AIM39" i="9"/>
  <c r="AKA6" i="9"/>
  <c r="AKA8" i="9"/>
  <c r="AKA10" i="9"/>
  <c r="AKA12" i="9"/>
  <c r="AKA14" i="9"/>
  <c r="AKA16" i="9"/>
  <c r="AKA18" i="9"/>
  <c r="AKA20" i="9"/>
  <c r="AKA22" i="9"/>
  <c r="AKA24" i="9"/>
  <c r="AKA26" i="9"/>
  <c r="AKA28" i="9"/>
  <c r="AKA30" i="9"/>
  <c r="AKA32" i="9"/>
  <c r="AKA34" i="9"/>
  <c r="AKA36" i="9"/>
  <c r="AKA38" i="9"/>
  <c r="AIZ40" i="9"/>
  <c r="AJM40" i="9"/>
  <c r="AJZ40" i="9"/>
  <c r="OZ40" i="6"/>
  <c r="SN40" i="6" s="1"/>
  <c r="VD40" i="5"/>
  <c r="ZE40" i="5" s="1"/>
  <c r="AGX40" i="9"/>
  <c r="AGY18" i="9"/>
  <c r="AGK40" i="9"/>
  <c r="AFX40" i="9"/>
  <c r="AFK13" i="9"/>
  <c r="RO11" i="9"/>
  <c r="MY10" i="9"/>
  <c r="GU10" i="9"/>
  <c r="FG10" i="9"/>
  <c r="MY6" i="9"/>
  <c r="LK6" i="9"/>
  <c r="LK7" i="9"/>
  <c r="LK8" i="9"/>
  <c r="LK9" i="9"/>
  <c r="LK10" i="9"/>
  <c r="JW6" i="9"/>
  <c r="JW8" i="9"/>
  <c r="JW9" i="9"/>
  <c r="JW11" i="9"/>
  <c r="JW12" i="9"/>
  <c r="JW13" i="9"/>
  <c r="JW14" i="9"/>
  <c r="II6" i="9"/>
  <c r="II7" i="9"/>
  <c r="II8" i="9"/>
  <c r="II9" i="9"/>
  <c r="II11" i="9"/>
  <c r="II12" i="9"/>
  <c r="II13" i="9"/>
  <c r="II14" i="9"/>
  <c r="II10" i="9"/>
  <c r="GU6" i="9"/>
  <c r="DS6" i="9"/>
  <c r="DS7" i="9"/>
  <c r="DS8" i="9"/>
  <c r="DS9" i="9"/>
  <c r="DS11" i="9"/>
  <c r="DS12" i="9"/>
  <c r="DS10" i="9"/>
  <c r="CE6" i="9"/>
  <c r="CE7" i="9"/>
  <c r="CE8" i="9"/>
  <c r="CE9" i="9"/>
  <c r="CE10" i="9"/>
  <c r="AQ6" i="9"/>
  <c r="AQ7" i="9"/>
  <c r="AQ8" i="9"/>
  <c r="AQ9" i="9"/>
  <c r="AQ11" i="9"/>
  <c r="AQ10" i="9"/>
  <c r="MW40" i="8"/>
  <c r="MV40" i="8"/>
  <c r="MU40" i="8"/>
  <c r="MT40" i="8"/>
  <c r="MS40" i="8"/>
  <c r="MR40" i="8"/>
  <c r="MQ40" i="8"/>
  <c r="MP40" i="8"/>
  <c r="MO40" i="8"/>
  <c r="MN40" i="8"/>
  <c r="MM40" i="8"/>
  <c r="ML40" i="8"/>
  <c r="MJ40" i="8"/>
  <c r="MI40" i="8"/>
  <c r="MH40" i="8"/>
  <c r="MG40" i="8"/>
  <c r="MF40" i="8"/>
  <c r="ME40" i="8"/>
  <c r="MD40" i="8"/>
  <c r="MC40" i="8"/>
  <c r="MB40" i="8"/>
  <c r="MA40" i="8"/>
  <c r="LZ40" i="8"/>
  <c r="LY40" i="8"/>
  <c r="LW40" i="8"/>
  <c r="LV40" i="8"/>
  <c r="LU40" i="8"/>
  <c r="LT40" i="8"/>
  <c r="LS40" i="8"/>
  <c r="LR40" i="8"/>
  <c r="LQ40" i="8"/>
  <c r="LP40" i="8"/>
  <c r="LO40" i="8"/>
  <c r="LN40" i="8"/>
  <c r="LM40" i="8"/>
  <c r="LL40" i="8"/>
  <c r="LI40" i="8"/>
  <c r="LH40" i="8"/>
  <c r="LG40" i="8"/>
  <c r="LF40" i="8"/>
  <c r="LE40" i="8"/>
  <c r="LD40" i="8"/>
  <c r="LC40" i="8"/>
  <c r="LB40" i="8"/>
  <c r="LA40" i="8"/>
  <c r="KZ40" i="8"/>
  <c r="KY40" i="8"/>
  <c r="KX40" i="8"/>
  <c r="KV40" i="8"/>
  <c r="KU40" i="8"/>
  <c r="KT40" i="8"/>
  <c r="KS40" i="8"/>
  <c r="KR40" i="8"/>
  <c r="KQ40" i="8"/>
  <c r="KP40" i="8"/>
  <c r="KO40" i="8"/>
  <c r="KN40" i="8"/>
  <c r="KM40" i="8"/>
  <c r="KL40" i="8"/>
  <c r="KK40" i="8"/>
  <c r="KI40" i="8"/>
  <c r="KH40" i="8"/>
  <c r="KG40" i="8"/>
  <c r="KF40" i="8"/>
  <c r="KE40" i="8"/>
  <c r="KD40" i="8"/>
  <c r="KC40" i="8"/>
  <c r="KB40" i="8"/>
  <c r="KA40" i="8"/>
  <c r="JZ40" i="8"/>
  <c r="JY40" i="8"/>
  <c r="JX40" i="8"/>
  <c r="JU40" i="8"/>
  <c r="JT40" i="8"/>
  <c r="JS40" i="8"/>
  <c r="JR40" i="8"/>
  <c r="JQ40" i="8"/>
  <c r="JP40" i="8"/>
  <c r="JO40" i="8"/>
  <c r="JN40" i="8"/>
  <c r="JM40" i="8"/>
  <c r="JL40" i="8"/>
  <c r="JK40" i="8"/>
  <c r="JJ40" i="8"/>
  <c r="JH40" i="8"/>
  <c r="JG40" i="8"/>
  <c r="JF40" i="8"/>
  <c r="JE40" i="8"/>
  <c r="JD40" i="8"/>
  <c r="JC40" i="8"/>
  <c r="JB40" i="8"/>
  <c r="JA40" i="8"/>
  <c r="IZ40" i="8"/>
  <c r="IY40" i="8"/>
  <c r="IX40" i="8"/>
  <c r="IW40" i="8"/>
  <c r="IU40" i="8"/>
  <c r="IT40" i="8"/>
  <c r="IS40" i="8"/>
  <c r="IR40" i="8"/>
  <c r="IQ40" i="8"/>
  <c r="IP40" i="8"/>
  <c r="IO40" i="8"/>
  <c r="IN40" i="8"/>
  <c r="IM40" i="8"/>
  <c r="IL40" i="8"/>
  <c r="IK40" i="8"/>
  <c r="IJ40" i="8"/>
  <c r="IG40" i="8"/>
  <c r="IF40" i="8"/>
  <c r="IE40" i="8"/>
  <c r="ID40" i="8"/>
  <c r="IC40" i="8"/>
  <c r="IB40" i="8"/>
  <c r="IA40" i="8"/>
  <c r="HZ40" i="8"/>
  <c r="HY40" i="8"/>
  <c r="HX40" i="8"/>
  <c r="HW40" i="8"/>
  <c r="HV40" i="8"/>
  <c r="HT40" i="8"/>
  <c r="HS40" i="8"/>
  <c r="HR40" i="8"/>
  <c r="HQ40" i="8"/>
  <c r="HP40" i="8"/>
  <c r="HO40" i="8"/>
  <c r="HN40" i="8"/>
  <c r="HM40" i="8"/>
  <c r="HL40" i="8"/>
  <c r="HK40" i="8"/>
  <c r="HJ40" i="8"/>
  <c r="HI40" i="8"/>
  <c r="HG40" i="8"/>
  <c r="HF40" i="8"/>
  <c r="HE40" i="8"/>
  <c r="HD40" i="8"/>
  <c r="HC40" i="8"/>
  <c r="HB40" i="8"/>
  <c r="HA40" i="8"/>
  <c r="GZ40" i="8"/>
  <c r="GY40" i="8"/>
  <c r="GX40" i="8"/>
  <c r="GW40" i="8"/>
  <c r="GV40" i="8"/>
  <c r="GS40" i="8"/>
  <c r="GR40" i="8"/>
  <c r="GQ40" i="8"/>
  <c r="GP40" i="8"/>
  <c r="GO40" i="8"/>
  <c r="GN40" i="8"/>
  <c r="GM40" i="8"/>
  <c r="GL40" i="8"/>
  <c r="GK40" i="8"/>
  <c r="GJ40" i="8"/>
  <c r="GI40" i="8"/>
  <c r="GH40" i="8"/>
  <c r="GF40" i="8"/>
  <c r="GE40" i="8"/>
  <c r="GD40" i="8"/>
  <c r="GC40" i="8"/>
  <c r="GB40" i="8"/>
  <c r="GA40" i="8"/>
  <c r="FZ40" i="8"/>
  <c r="FY40" i="8"/>
  <c r="FX40" i="8"/>
  <c r="FW40" i="8"/>
  <c r="FV40" i="8"/>
  <c r="FU40" i="8"/>
  <c r="FS40" i="8"/>
  <c r="FR40" i="8"/>
  <c r="FQ40" i="8"/>
  <c r="FP40" i="8"/>
  <c r="FO40" i="8"/>
  <c r="FN40" i="8"/>
  <c r="FM40" i="8"/>
  <c r="FL40" i="8"/>
  <c r="FK40" i="8"/>
  <c r="FJ40" i="8"/>
  <c r="FI40" i="8"/>
  <c r="FH40" i="8"/>
  <c r="FE40" i="8"/>
  <c r="FD40" i="8"/>
  <c r="FC40" i="8"/>
  <c r="FB40" i="8"/>
  <c r="FA40" i="8"/>
  <c r="EZ40" i="8"/>
  <c r="EY40" i="8"/>
  <c r="EX40" i="8"/>
  <c r="EW40" i="8"/>
  <c r="EV40" i="8"/>
  <c r="EU40" i="8"/>
  <c r="ET40" i="8"/>
  <c r="ER40" i="8"/>
  <c r="EQ40" i="8"/>
  <c r="EP40" i="8"/>
  <c r="EO40" i="8"/>
  <c r="EN40" i="8"/>
  <c r="EM40" i="8"/>
  <c r="EL40" i="8"/>
  <c r="EK40" i="8"/>
  <c r="EJ40" i="8"/>
  <c r="EI40" i="8"/>
  <c r="EH40" i="8"/>
  <c r="EG40" i="8"/>
  <c r="EE40" i="8"/>
  <c r="ED40" i="8"/>
  <c r="EC40" i="8"/>
  <c r="EB40" i="8"/>
  <c r="EA40" i="8"/>
  <c r="DZ40" i="8"/>
  <c r="DY40" i="8"/>
  <c r="DX40" i="8"/>
  <c r="DW40" i="8"/>
  <c r="DV40" i="8"/>
  <c r="DU40" i="8"/>
  <c r="DT40" i="8"/>
  <c r="DQ40" i="8"/>
  <c r="DP40" i="8"/>
  <c r="DO40" i="8"/>
  <c r="DN40" i="8"/>
  <c r="DM40" i="8"/>
  <c r="DL40" i="8"/>
  <c r="DK40" i="8"/>
  <c r="DJ40" i="8"/>
  <c r="DI40" i="8"/>
  <c r="DH40" i="8"/>
  <c r="DG40" i="8"/>
  <c r="DF40" i="8"/>
  <c r="DD40" i="8"/>
  <c r="DC40" i="8"/>
  <c r="DB40" i="8"/>
  <c r="DA40" i="8"/>
  <c r="CZ40" i="8"/>
  <c r="CY40" i="8"/>
  <c r="CX40" i="8"/>
  <c r="CW40" i="8"/>
  <c r="CV40" i="8"/>
  <c r="CU40" i="8"/>
  <c r="CT40" i="8"/>
  <c r="CS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B40" i="8"/>
  <c r="AA40" i="8"/>
  <c r="Z40" i="8"/>
  <c r="Y40" i="8"/>
  <c r="X40" i="8"/>
  <c r="W40" i="8"/>
  <c r="V40" i="8"/>
  <c r="U40" i="8"/>
  <c r="T40" i="8"/>
  <c r="S40" i="8"/>
  <c r="R40" i="8"/>
  <c r="Q40" i="8"/>
  <c r="O40" i="8"/>
  <c r="N40" i="8"/>
  <c r="M40" i="8"/>
  <c r="L40" i="8"/>
  <c r="K40" i="8"/>
  <c r="J40" i="8"/>
  <c r="I40" i="8"/>
  <c r="H40" i="8"/>
  <c r="G40" i="8"/>
  <c r="F40" i="8"/>
  <c r="E40" i="8"/>
  <c r="D40" i="8"/>
  <c r="MX39" i="8"/>
  <c r="MK39" i="8"/>
  <c r="LX39" i="8"/>
  <c r="LJ39" i="8"/>
  <c r="KW39" i="8"/>
  <c r="KJ39" i="8"/>
  <c r="JV39" i="8"/>
  <c r="JI39" i="8"/>
  <c r="IV39" i="8"/>
  <c r="IH39" i="8"/>
  <c r="HU39" i="8"/>
  <c r="HH39" i="8"/>
  <c r="GT39" i="8"/>
  <c r="GG39" i="8"/>
  <c r="FT39" i="8"/>
  <c r="FF39" i="8"/>
  <c r="ES39" i="8"/>
  <c r="EF39" i="8"/>
  <c r="DR39" i="8"/>
  <c r="DE39" i="8"/>
  <c r="CR39" i="8"/>
  <c r="CD39" i="8"/>
  <c r="BQ39" i="8"/>
  <c r="BD39" i="8"/>
  <c r="AP39" i="8"/>
  <c r="AC39" i="8"/>
  <c r="P39" i="8"/>
  <c r="MX38" i="8"/>
  <c r="MK38" i="8"/>
  <c r="LX38" i="8"/>
  <c r="LJ38" i="8"/>
  <c r="KW38" i="8"/>
  <c r="KJ38" i="8"/>
  <c r="JV38" i="8"/>
  <c r="JI38" i="8"/>
  <c r="IV38" i="8"/>
  <c r="IH38" i="8"/>
  <c r="HU38" i="8"/>
  <c r="HH38" i="8"/>
  <c r="GT38" i="8"/>
  <c r="GG38" i="8"/>
  <c r="FT38" i="8"/>
  <c r="FF38" i="8"/>
  <c r="ES38" i="8"/>
  <c r="EF38" i="8"/>
  <c r="DR38" i="8"/>
  <c r="DE38" i="8"/>
  <c r="CR38" i="8"/>
  <c r="CD38" i="8"/>
  <c r="BQ38" i="8"/>
  <c r="BD38" i="8"/>
  <c r="AP38" i="8"/>
  <c r="AC38" i="8"/>
  <c r="P38" i="8"/>
  <c r="MX37" i="8"/>
  <c r="MK37" i="8"/>
  <c r="LX37" i="8"/>
  <c r="LJ37" i="8"/>
  <c r="KW37" i="8"/>
  <c r="KJ37" i="8"/>
  <c r="JV37" i="8"/>
  <c r="JI37" i="8"/>
  <c r="JW37" i="8" s="1"/>
  <c r="IV37" i="8"/>
  <c r="IH37" i="8"/>
  <c r="HU37" i="8"/>
  <c r="HH37" i="8"/>
  <c r="GT37" i="8"/>
  <c r="GG37" i="8"/>
  <c r="GU37" i="8" s="1"/>
  <c r="FT37" i="8"/>
  <c r="FF37" i="8"/>
  <c r="ES37" i="8"/>
  <c r="EF37" i="8"/>
  <c r="DR37" i="8"/>
  <c r="DE37" i="8"/>
  <c r="DS37" i="8" s="1"/>
  <c r="CR37" i="8"/>
  <c r="CD37" i="8"/>
  <c r="BQ37" i="8"/>
  <c r="BD37" i="8"/>
  <c r="AP37" i="8"/>
  <c r="AC37" i="8"/>
  <c r="P37" i="8"/>
  <c r="MX36" i="8"/>
  <c r="MK36" i="8"/>
  <c r="LX36" i="8"/>
  <c r="LJ36" i="8"/>
  <c r="KW36" i="8"/>
  <c r="KJ36" i="8"/>
  <c r="JV36" i="8"/>
  <c r="JI36" i="8"/>
  <c r="IV36" i="8"/>
  <c r="IH36" i="8"/>
  <c r="HU36" i="8"/>
  <c r="HH36" i="8"/>
  <c r="GT36" i="8"/>
  <c r="GG36" i="8"/>
  <c r="FT36" i="8"/>
  <c r="FF36" i="8"/>
  <c r="ES36" i="8"/>
  <c r="EF36" i="8"/>
  <c r="DR36" i="8"/>
  <c r="DE36" i="8"/>
  <c r="CR36" i="8"/>
  <c r="CD36" i="8"/>
  <c r="BQ36" i="8"/>
  <c r="BD36" i="8"/>
  <c r="AP36" i="8"/>
  <c r="AC36" i="8"/>
  <c r="P36" i="8"/>
  <c r="MX35" i="8"/>
  <c r="MK35" i="8"/>
  <c r="LX35" i="8"/>
  <c r="LJ35" i="8"/>
  <c r="KW35" i="8"/>
  <c r="KJ35" i="8"/>
  <c r="JV35" i="8"/>
  <c r="JI35" i="8"/>
  <c r="IV35" i="8"/>
  <c r="IH35" i="8"/>
  <c r="HU35" i="8"/>
  <c r="HH35" i="8"/>
  <c r="GT35" i="8"/>
  <c r="GG35" i="8"/>
  <c r="GU35" i="8" s="1"/>
  <c r="FT35" i="8"/>
  <c r="FF35" i="8"/>
  <c r="ES35" i="8"/>
  <c r="EF35" i="8"/>
  <c r="DR35" i="8"/>
  <c r="DE35" i="8"/>
  <c r="DS35" i="8" s="1"/>
  <c r="CR35" i="8"/>
  <c r="CD35" i="8"/>
  <c r="BQ35" i="8"/>
  <c r="BD35" i="8"/>
  <c r="AP35" i="8"/>
  <c r="AC35" i="8"/>
  <c r="P35" i="8"/>
  <c r="MX34" i="8"/>
  <c r="MK34" i="8"/>
  <c r="LX34" i="8"/>
  <c r="LJ34" i="8"/>
  <c r="KW34" i="8"/>
  <c r="KJ34" i="8"/>
  <c r="JV34" i="8"/>
  <c r="JI34" i="8"/>
  <c r="IV34" i="8"/>
  <c r="IH34" i="8"/>
  <c r="HU34" i="8"/>
  <c r="HH34" i="8"/>
  <c r="GT34" i="8"/>
  <c r="GG34" i="8"/>
  <c r="FT34" i="8"/>
  <c r="FF34" i="8"/>
  <c r="ES34" i="8"/>
  <c r="EF34" i="8"/>
  <c r="DR34" i="8"/>
  <c r="DE34" i="8"/>
  <c r="CR34" i="8"/>
  <c r="CD34" i="8"/>
  <c r="BQ34" i="8"/>
  <c r="BD34" i="8"/>
  <c r="AP34" i="8"/>
  <c r="AC34" i="8"/>
  <c r="P34" i="8"/>
  <c r="MX33" i="8"/>
  <c r="MK33" i="8"/>
  <c r="LX33" i="8"/>
  <c r="LJ33" i="8"/>
  <c r="KW33" i="8"/>
  <c r="KJ33" i="8"/>
  <c r="JV33" i="8"/>
  <c r="JI33" i="8"/>
  <c r="JW33" i="8" s="1"/>
  <c r="IV33" i="8"/>
  <c r="IH33" i="8"/>
  <c r="HU33" i="8"/>
  <c r="HH33" i="8"/>
  <c r="GT33" i="8"/>
  <c r="GG33" i="8"/>
  <c r="GU33" i="8" s="1"/>
  <c r="FT33" i="8"/>
  <c r="FF33" i="8"/>
  <c r="ES33" i="8"/>
  <c r="EF33" i="8"/>
  <c r="DR33" i="8"/>
  <c r="DE33" i="8"/>
  <c r="CR33" i="8"/>
  <c r="CD33" i="8"/>
  <c r="BQ33" i="8"/>
  <c r="BD33" i="8"/>
  <c r="AP33" i="8"/>
  <c r="AC33" i="8"/>
  <c r="P33" i="8"/>
  <c r="MX32" i="8"/>
  <c r="MK32" i="8"/>
  <c r="LX32" i="8"/>
  <c r="LJ32" i="8"/>
  <c r="KW32" i="8"/>
  <c r="KJ32" i="8"/>
  <c r="JV32" i="8"/>
  <c r="JI32" i="8"/>
  <c r="IV32" i="8"/>
  <c r="IH32" i="8"/>
  <c r="HU32" i="8"/>
  <c r="HH32" i="8"/>
  <c r="GT32" i="8"/>
  <c r="GG32" i="8"/>
  <c r="FT32" i="8"/>
  <c r="FF32" i="8"/>
  <c r="ES32" i="8"/>
  <c r="EF32" i="8"/>
  <c r="DR32" i="8"/>
  <c r="DE32" i="8"/>
  <c r="CR32" i="8"/>
  <c r="CD32" i="8"/>
  <c r="BQ32" i="8"/>
  <c r="BD32" i="8"/>
  <c r="AP32" i="8"/>
  <c r="AC32" i="8"/>
  <c r="P32" i="8"/>
  <c r="MX31" i="8"/>
  <c r="MK31" i="8"/>
  <c r="LX31" i="8"/>
  <c r="LJ31" i="8"/>
  <c r="KW31" i="8"/>
  <c r="KJ31" i="8"/>
  <c r="JV31" i="8"/>
  <c r="JI31" i="8"/>
  <c r="JW31" i="8" s="1"/>
  <c r="IV31" i="8"/>
  <c r="IH31" i="8"/>
  <c r="HU31" i="8"/>
  <c r="HH31" i="8"/>
  <c r="GT31" i="8"/>
  <c r="GG31" i="8"/>
  <c r="GU31" i="8" s="1"/>
  <c r="FT31" i="8"/>
  <c r="FF31" i="8"/>
  <c r="ES31" i="8"/>
  <c r="EF31" i="8"/>
  <c r="DR31" i="8"/>
  <c r="DE31" i="8"/>
  <c r="CR31" i="8"/>
  <c r="CD31" i="8"/>
  <c r="BQ31" i="8"/>
  <c r="BD31" i="8"/>
  <c r="AP31" i="8"/>
  <c r="AC31" i="8"/>
  <c r="P31" i="8"/>
  <c r="MX30" i="8"/>
  <c r="MK30" i="8"/>
  <c r="LX30" i="8"/>
  <c r="LJ30" i="8"/>
  <c r="KW30" i="8"/>
  <c r="KJ30" i="8"/>
  <c r="JV30" i="8"/>
  <c r="JI30" i="8"/>
  <c r="IV30" i="8"/>
  <c r="IH30" i="8"/>
  <c r="HU30" i="8"/>
  <c r="HH30" i="8"/>
  <c r="GT30" i="8"/>
  <c r="GG30" i="8"/>
  <c r="FT30" i="8"/>
  <c r="FF30" i="8"/>
  <c r="ES30" i="8"/>
  <c r="EF30" i="8"/>
  <c r="DR30" i="8"/>
  <c r="DE30" i="8"/>
  <c r="CR30" i="8"/>
  <c r="CD30" i="8"/>
  <c r="BQ30" i="8"/>
  <c r="BD30" i="8"/>
  <c r="AP30" i="8"/>
  <c r="AC30" i="8"/>
  <c r="P30" i="8"/>
  <c r="MX29" i="8"/>
  <c r="MK29" i="8"/>
  <c r="LX29" i="8"/>
  <c r="LJ29" i="8"/>
  <c r="KW29" i="8"/>
  <c r="KJ29" i="8"/>
  <c r="JV29" i="8"/>
  <c r="JI29" i="8"/>
  <c r="JW29" i="8" s="1"/>
  <c r="IV29" i="8"/>
  <c r="IH29" i="8"/>
  <c r="HU29" i="8"/>
  <c r="HH29" i="8"/>
  <c r="GT29" i="8"/>
  <c r="GG29" i="8"/>
  <c r="FT29" i="8"/>
  <c r="FF29" i="8"/>
  <c r="ES29" i="8"/>
  <c r="EF29" i="8"/>
  <c r="DR29" i="8"/>
  <c r="DE29" i="8"/>
  <c r="DS29" i="8" s="1"/>
  <c r="CR29" i="8"/>
  <c r="CD29" i="8"/>
  <c r="BQ29" i="8"/>
  <c r="BD29" i="8"/>
  <c r="AP29" i="8"/>
  <c r="AC29" i="8"/>
  <c r="P29" i="8"/>
  <c r="MX28" i="8"/>
  <c r="MK28" i="8"/>
  <c r="LX28" i="8"/>
  <c r="LJ28" i="8"/>
  <c r="KW28" i="8"/>
  <c r="KJ28" i="8"/>
  <c r="JV28" i="8"/>
  <c r="JI28" i="8"/>
  <c r="IV28" i="8"/>
  <c r="IH28" i="8"/>
  <c r="HU28" i="8"/>
  <c r="HH28" i="8"/>
  <c r="GT28" i="8"/>
  <c r="GG28" i="8"/>
  <c r="FT28" i="8"/>
  <c r="FF28" i="8"/>
  <c r="ES28" i="8"/>
  <c r="EF28" i="8"/>
  <c r="DR28" i="8"/>
  <c r="DE28" i="8"/>
  <c r="CR28" i="8"/>
  <c r="CD28" i="8"/>
  <c r="BQ28" i="8"/>
  <c r="BD28" i="8"/>
  <c r="AP28" i="8"/>
  <c r="AC28" i="8"/>
  <c r="P28" i="8"/>
  <c r="MX27" i="8"/>
  <c r="MK27" i="8"/>
  <c r="LX27" i="8"/>
  <c r="LJ27" i="8"/>
  <c r="KW27" i="8"/>
  <c r="KJ27" i="8"/>
  <c r="JV27" i="8"/>
  <c r="JI27" i="8"/>
  <c r="JW27" i="8" s="1"/>
  <c r="IV27" i="8"/>
  <c r="IH27" i="8"/>
  <c r="HU27" i="8"/>
  <c r="HH27" i="8"/>
  <c r="GT27" i="8"/>
  <c r="GG27" i="8"/>
  <c r="GU27" i="8" s="1"/>
  <c r="FT27" i="8"/>
  <c r="FF27" i="8"/>
  <c r="ES27" i="8"/>
  <c r="EF27" i="8"/>
  <c r="DR27" i="8"/>
  <c r="DE27" i="8"/>
  <c r="CR27" i="8"/>
  <c r="CD27" i="8"/>
  <c r="BQ27" i="8"/>
  <c r="BD27" i="8"/>
  <c r="AP27" i="8"/>
  <c r="AC27" i="8"/>
  <c r="P27" i="8"/>
  <c r="MX26" i="8"/>
  <c r="MK26" i="8"/>
  <c r="LX26" i="8"/>
  <c r="LJ26" i="8"/>
  <c r="KW26" i="8"/>
  <c r="KJ26" i="8"/>
  <c r="JV26" i="8"/>
  <c r="JI26" i="8"/>
  <c r="IV26" i="8"/>
  <c r="IH26" i="8"/>
  <c r="HU26" i="8"/>
  <c r="HH26" i="8"/>
  <c r="GT26" i="8"/>
  <c r="GG26" i="8"/>
  <c r="FT26" i="8"/>
  <c r="FF26" i="8"/>
  <c r="ES26" i="8"/>
  <c r="EF26" i="8"/>
  <c r="DR26" i="8"/>
  <c r="DE26" i="8"/>
  <c r="CR26" i="8"/>
  <c r="CD26" i="8"/>
  <c r="BQ26" i="8"/>
  <c r="BD26" i="8"/>
  <c r="AP26" i="8"/>
  <c r="AC26" i="8"/>
  <c r="P26" i="8"/>
  <c r="MX25" i="8"/>
  <c r="MK25" i="8"/>
  <c r="LX25" i="8"/>
  <c r="LJ25" i="8"/>
  <c r="KW25" i="8"/>
  <c r="KJ25" i="8"/>
  <c r="JV25" i="8"/>
  <c r="JI25" i="8"/>
  <c r="IV25" i="8"/>
  <c r="IH25" i="8"/>
  <c r="HU25" i="8"/>
  <c r="HH25" i="8"/>
  <c r="GT25" i="8"/>
  <c r="GG25" i="8"/>
  <c r="FT25" i="8"/>
  <c r="FF25" i="8"/>
  <c r="ES25" i="8"/>
  <c r="EF25" i="8"/>
  <c r="DR25" i="8"/>
  <c r="DE25" i="8"/>
  <c r="DS25" i="8" s="1"/>
  <c r="CR25" i="8"/>
  <c r="CD25" i="8"/>
  <c r="BQ25" i="8"/>
  <c r="BD25" i="8"/>
  <c r="AP25" i="8"/>
  <c r="AC25" i="8"/>
  <c r="P25" i="8"/>
  <c r="MX24" i="8"/>
  <c r="MK24" i="8"/>
  <c r="LX24" i="8"/>
  <c r="LJ24" i="8"/>
  <c r="KW24" i="8"/>
  <c r="KJ24" i="8"/>
  <c r="JV24" i="8"/>
  <c r="JI24" i="8"/>
  <c r="IV24" i="8"/>
  <c r="IH24" i="8"/>
  <c r="HU24" i="8"/>
  <c r="HH24" i="8"/>
  <c r="GT24" i="8"/>
  <c r="GG24" i="8"/>
  <c r="FT24" i="8"/>
  <c r="FF24" i="8"/>
  <c r="ES24" i="8"/>
  <c r="EF24" i="8"/>
  <c r="DR24" i="8"/>
  <c r="DE24" i="8"/>
  <c r="CR24" i="8"/>
  <c r="CD24" i="8"/>
  <c r="BQ24" i="8"/>
  <c r="BD24" i="8"/>
  <c r="AP24" i="8"/>
  <c r="AC24" i="8"/>
  <c r="P24" i="8"/>
  <c r="MX23" i="8"/>
  <c r="MK23" i="8"/>
  <c r="LX23" i="8"/>
  <c r="LJ23" i="8"/>
  <c r="KW23" i="8"/>
  <c r="KJ23" i="8"/>
  <c r="JV23" i="8"/>
  <c r="JI23" i="8"/>
  <c r="JW23" i="8" s="1"/>
  <c r="IV23" i="8"/>
  <c r="IH23" i="8"/>
  <c r="HU23" i="8"/>
  <c r="HH23" i="8"/>
  <c r="GT23" i="8"/>
  <c r="GG23" i="8"/>
  <c r="FT23" i="8"/>
  <c r="FF23" i="8"/>
  <c r="ES23" i="8"/>
  <c r="EF23" i="8"/>
  <c r="DR23" i="8"/>
  <c r="DE23" i="8"/>
  <c r="DS23" i="8" s="1"/>
  <c r="CR23" i="8"/>
  <c r="CD23" i="8"/>
  <c r="BQ23" i="8"/>
  <c r="BD23" i="8"/>
  <c r="AP23" i="8"/>
  <c r="AC23" i="8"/>
  <c r="P23" i="8"/>
  <c r="MX22" i="8"/>
  <c r="MK22" i="8"/>
  <c r="LX22" i="8"/>
  <c r="LJ22" i="8"/>
  <c r="KW22" i="8"/>
  <c r="KJ22" i="8"/>
  <c r="JV22" i="8"/>
  <c r="JI22" i="8"/>
  <c r="IV22" i="8"/>
  <c r="IH22" i="8"/>
  <c r="HU22" i="8"/>
  <c r="HH22" i="8"/>
  <c r="GT22" i="8"/>
  <c r="GG22" i="8"/>
  <c r="FT22" i="8"/>
  <c r="FF22" i="8"/>
  <c r="ES22" i="8"/>
  <c r="EF22" i="8"/>
  <c r="DR22" i="8"/>
  <c r="DE22" i="8"/>
  <c r="CR22" i="8"/>
  <c r="CD22" i="8"/>
  <c r="BQ22" i="8"/>
  <c r="BD22" i="8"/>
  <c r="AP22" i="8"/>
  <c r="AC22" i="8"/>
  <c r="P22" i="8"/>
  <c r="MX21" i="8"/>
  <c r="MK21" i="8"/>
  <c r="LX21" i="8"/>
  <c r="LJ21" i="8"/>
  <c r="KW21" i="8"/>
  <c r="KJ21" i="8"/>
  <c r="JV21" i="8"/>
  <c r="JI21" i="8"/>
  <c r="JW21" i="8" s="1"/>
  <c r="IV21" i="8"/>
  <c r="IH21" i="8"/>
  <c r="HU21" i="8"/>
  <c r="HH21" i="8"/>
  <c r="GT21" i="8"/>
  <c r="GG21" i="8"/>
  <c r="FT21" i="8"/>
  <c r="FF21" i="8"/>
  <c r="ES21" i="8"/>
  <c r="EF21" i="8"/>
  <c r="DR21" i="8"/>
  <c r="DE21" i="8"/>
  <c r="CR21" i="8"/>
  <c r="CD21" i="8"/>
  <c r="BQ21" i="8"/>
  <c r="BD21" i="8"/>
  <c r="AP21" i="8"/>
  <c r="AC21" i="8"/>
  <c r="P21" i="8"/>
  <c r="MX20" i="8"/>
  <c r="MK20" i="8"/>
  <c r="LX20" i="8"/>
  <c r="LJ20" i="8"/>
  <c r="KW20" i="8"/>
  <c r="KJ20" i="8"/>
  <c r="JV20" i="8"/>
  <c r="JI20" i="8"/>
  <c r="IV20" i="8"/>
  <c r="IH20" i="8"/>
  <c r="HU20" i="8"/>
  <c r="HH20" i="8"/>
  <c r="GT20" i="8"/>
  <c r="GG20" i="8"/>
  <c r="FT20" i="8"/>
  <c r="FF20" i="8"/>
  <c r="ES20" i="8"/>
  <c r="EF20" i="8"/>
  <c r="DR20" i="8"/>
  <c r="DE20" i="8"/>
  <c r="CR20" i="8"/>
  <c r="CD20" i="8"/>
  <c r="BQ20" i="8"/>
  <c r="BD20" i="8"/>
  <c r="AP20" i="8"/>
  <c r="AC20" i="8"/>
  <c r="P20" i="8"/>
  <c r="MX19" i="8"/>
  <c r="MK19" i="8"/>
  <c r="LX19" i="8"/>
  <c r="LJ19" i="8"/>
  <c r="KW19" i="8"/>
  <c r="KJ19" i="8"/>
  <c r="JV19" i="8"/>
  <c r="JI19" i="8"/>
  <c r="JW19" i="8" s="1"/>
  <c r="IV19" i="8"/>
  <c r="IH19" i="8"/>
  <c r="HU19" i="8"/>
  <c r="HH19" i="8"/>
  <c r="GT19" i="8"/>
  <c r="GG19" i="8"/>
  <c r="FT19" i="8"/>
  <c r="FF19" i="8"/>
  <c r="ES19" i="8"/>
  <c r="EF19" i="8"/>
  <c r="DR19" i="8"/>
  <c r="DE19" i="8"/>
  <c r="CR19" i="8"/>
  <c r="CD19" i="8"/>
  <c r="BQ19" i="8"/>
  <c r="BD19" i="8"/>
  <c r="AP19" i="8"/>
  <c r="AC19" i="8"/>
  <c r="P19" i="8"/>
  <c r="MX18" i="8"/>
  <c r="MK18" i="8"/>
  <c r="LX18" i="8"/>
  <c r="LJ18" i="8"/>
  <c r="KW18" i="8"/>
  <c r="KJ18" i="8"/>
  <c r="JV18" i="8"/>
  <c r="JI18" i="8"/>
  <c r="IV18" i="8"/>
  <c r="IH18" i="8"/>
  <c r="HU18" i="8"/>
  <c r="HH18" i="8"/>
  <c r="GT18" i="8"/>
  <c r="GG18" i="8"/>
  <c r="FT18" i="8"/>
  <c r="FF18" i="8"/>
  <c r="ES18" i="8"/>
  <c r="EF18" i="8"/>
  <c r="DR18" i="8"/>
  <c r="DE18" i="8"/>
  <c r="CR18" i="8"/>
  <c r="CD18" i="8"/>
  <c r="BQ18" i="8"/>
  <c r="BD18" i="8"/>
  <c r="AP18" i="8"/>
  <c r="AC18" i="8"/>
  <c r="P18" i="8"/>
  <c r="MX17" i="8"/>
  <c r="MK17" i="8"/>
  <c r="LX17" i="8"/>
  <c r="LJ17" i="8"/>
  <c r="KW17" i="8"/>
  <c r="KJ17" i="8"/>
  <c r="JV17" i="8"/>
  <c r="JI17" i="8"/>
  <c r="IV17" i="8"/>
  <c r="IH17" i="8"/>
  <c r="HU17" i="8"/>
  <c r="HH17" i="8"/>
  <c r="GT17" i="8"/>
  <c r="GG17" i="8"/>
  <c r="FT17" i="8"/>
  <c r="FF17" i="8"/>
  <c r="ES17" i="8"/>
  <c r="EF17" i="8"/>
  <c r="DR17" i="8"/>
  <c r="DE17" i="8"/>
  <c r="CR17" i="8"/>
  <c r="CD17" i="8"/>
  <c r="BQ17" i="8"/>
  <c r="BD17" i="8"/>
  <c r="AP17" i="8"/>
  <c r="AC17" i="8"/>
  <c r="P17" i="8"/>
  <c r="MX16" i="8"/>
  <c r="MK16" i="8"/>
  <c r="LX16" i="8"/>
  <c r="LJ16" i="8"/>
  <c r="KW16" i="8"/>
  <c r="KJ16" i="8"/>
  <c r="JV16" i="8"/>
  <c r="JI16" i="8"/>
  <c r="IV16" i="8"/>
  <c r="IH16" i="8"/>
  <c r="HU16" i="8"/>
  <c r="HH16" i="8"/>
  <c r="GT16" i="8"/>
  <c r="GG16" i="8"/>
  <c r="FT16" i="8"/>
  <c r="FF16" i="8"/>
  <c r="ES16" i="8"/>
  <c r="EF16" i="8"/>
  <c r="DR16" i="8"/>
  <c r="DE16" i="8"/>
  <c r="CR16" i="8"/>
  <c r="CD16" i="8"/>
  <c r="BQ16" i="8"/>
  <c r="BD16" i="8"/>
  <c r="AP16" i="8"/>
  <c r="AC16" i="8"/>
  <c r="P16" i="8"/>
  <c r="MX15" i="8"/>
  <c r="MK15" i="8"/>
  <c r="LX15" i="8"/>
  <c r="LJ15" i="8"/>
  <c r="KW15" i="8"/>
  <c r="KJ15" i="8"/>
  <c r="JV15" i="8"/>
  <c r="JI15" i="8"/>
  <c r="JW15" i="8" s="1"/>
  <c r="IV15" i="8"/>
  <c r="IH15" i="8"/>
  <c r="HU15" i="8"/>
  <c r="HH15" i="8"/>
  <c r="GT15" i="8"/>
  <c r="GG15" i="8"/>
  <c r="FT15" i="8"/>
  <c r="FF15" i="8"/>
  <c r="ES15" i="8"/>
  <c r="EF15" i="8"/>
  <c r="DR15" i="8"/>
  <c r="DE15" i="8"/>
  <c r="DS15" i="8" s="1"/>
  <c r="CR15" i="8"/>
  <c r="CD15" i="8"/>
  <c r="BQ15" i="8"/>
  <c r="BD15" i="8"/>
  <c r="AP15" i="8"/>
  <c r="AC15" i="8"/>
  <c r="P15" i="8"/>
  <c r="MX14" i="8"/>
  <c r="MK14" i="8"/>
  <c r="LX14" i="8"/>
  <c r="LJ14" i="8"/>
  <c r="KW14" i="8"/>
  <c r="KJ14" i="8"/>
  <c r="JV14" i="8"/>
  <c r="JI14" i="8"/>
  <c r="IV14" i="8"/>
  <c r="IH14" i="8"/>
  <c r="HU14" i="8"/>
  <c r="HH14" i="8"/>
  <c r="GT14" i="8"/>
  <c r="GG14" i="8"/>
  <c r="FT14" i="8"/>
  <c r="FF14" i="8"/>
  <c r="ES14" i="8"/>
  <c r="EF14" i="8"/>
  <c r="DR14" i="8"/>
  <c r="DE14" i="8"/>
  <c r="CR14" i="8"/>
  <c r="CD14" i="8"/>
  <c r="BQ14" i="8"/>
  <c r="BD14" i="8"/>
  <c r="AP14" i="8"/>
  <c r="AC14" i="8"/>
  <c r="P14" i="8"/>
  <c r="MX13" i="8"/>
  <c r="MK13" i="8"/>
  <c r="LX13" i="8"/>
  <c r="LJ13" i="8"/>
  <c r="KW13" i="8"/>
  <c r="KJ13" i="8"/>
  <c r="JV13" i="8"/>
  <c r="JI13" i="8"/>
  <c r="IV13" i="8"/>
  <c r="IH13" i="8"/>
  <c r="HU13" i="8"/>
  <c r="HH13" i="8"/>
  <c r="GT13" i="8"/>
  <c r="GG13" i="8"/>
  <c r="FT13" i="8"/>
  <c r="FF13" i="8"/>
  <c r="ES13" i="8"/>
  <c r="EF13" i="8"/>
  <c r="DR13" i="8"/>
  <c r="DE13" i="8"/>
  <c r="CR13" i="8"/>
  <c r="CD13" i="8"/>
  <c r="BQ13" i="8"/>
  <c r="BD13" i="8"/>
  <c r="AP13" i="8"/>
  <c r="AC13" i="8"/>
  <c r="P13" i="8"/>
  <c r="MX12" i="8"/>
  <c r="MK12" i="8"/>
  <c r="LX12" i="8"/>
  <c r="LJ12" i="8"/>
  <c r="KW12" i="8"/>
  <c r="KJ12" i="8"/>
  <c r="JV12" i="8"/>
  <c r="JI12" i="8"/>
  <c r="IV12" i="8"/>
  <c r="IH12" i="8"/>
  <c r="HU12" i="8"/>
  <c r="HH12" i="8"/>
  <c r="GT12" i="8"/>
  <c r="GG12" i="8"/>
  <c r="FT12" i="8"/>
  <c r="FF12" i="8"/>
  <c r="ES12" i="8"/>
  <c r="EF12" i="8"/>
  <c r="DR12" i="8"/>
  <c r="DE12" i="8"/>
  <c r="CR12" i="8"/>
  <c r="CD12" i="8"/>
  <c r="BQ12" i="8"/>
  <c r="BD12" i="8"/>
  <c r="AP12" i="8"/>
  <c r="AC12" i="8"/>
  <c r="P12" i="8"/>
  <c r="MX11" i="8"/>
  <c r="MK11" i="8"/>
  <c r="LX11" i="8"/>
  <c r="LJ11" i="8"/>
  <c r="KW11" i="8"/>
  <c r="KJ11" i="8"/>
  <c r="JV11" i="8"/>
  <c r="JI11" i="8"/>
  <c r="IV11" i="8"/>
  <c r="IH11" i="8"/>
  <c r="HU11" i="8"/>
  <c r="HH11" i="8"/>
  <c r="GT11" i="8"/>
  <c r="GG11" i="8"/>
  <c r="FT11" i="8"/>
  <c r="FF11" i="8"/>
  <c r="ES11" i="8"/>
  <c r="EF11" i="8"/>
  <c r="DR11" i="8"/>
  <c r="DE11" i="8"/>
  <c r="CR11" i="8"/>
  <c r="CD11" i="8"/>
  <c r="BQ11" i="8"/>
  <c r="BD11" i="8"/>
  <c r="AP11" i="8"/>
  <c r="AC11" i="8"/>
  <c r="P11" i="8"/>
  <c r="MX10" i="8"/>
  <c r="MK10" i="8"/>
  <c r="LX10" i="8"/>
  <c r="LJ10" i="8"/>
  <c r="KW10" i="8"/>
  <c r="KJ10" i="8"/>
  <c r="JV10" i="8"/>
  <c r="JI10" i="8"/>
  <c r="IV10" i="8"/>
  <c r="IH10" i="8"/>
  <c r="HU10" i="8"/>
  <c r="HH10" i="8"/>
  <c r="GT10" i="8"/>
  <c r="GG10" i="8"/>
  <c r="FT10" i="8"/>
  <c r="FF10" i="8"/>
  <c r="ES10" i="8"/>
  <c r="EF10" i="8"/>
  <c r="DR10" i="8"/>
  <c r="DE10" i="8"/>
  <c r="CR10" i="8"/>
  <c r="CD10" i="8"/>
  <c r="BQ10" i="8"/>
  <c r="BD10" i="8"/>
  <c r="AP10" i="8"/>
  <c r="AC10" i="8"/>
  <c r="P10" i="8"/>
  <c r="MX9" i="8"/>
  <c r="MK9" i="8"/>
  <c r="LX9" i="8"/>
  <c r="LJ9" i="8"/>
  <c r="KW9" i="8"/>
  <c r="KJ9" i="8"/>
  <c r="JV9" i="8"/>
  <c r="JI9" i="8"/>
  <c r="IV9" i="8"/>
  <c r="IH9" i="8"/>
  <c r="HU9" i="8"/>
  <c r="HH9" i="8"/>
  <c r="GT9" i="8"/>
  <c r="GG9" i="8"/>
  <c r="FT9" i="8"/>
  <c r="FF9" i="8"/>
  <c r="ES9" i="8"/>
  <c r="EF9" i="8"/>
  <c r="DR9" i="8"/>
  <c r="DE9" i="8"/>
  <c r="CR9" i="8"/>
  <c r="CD9" i="8"/>
  <c r="BQ9" i="8"/>
  <c r="BD9" i="8"/>
  <c r="AP9" i="8"/>
  <c r="AC9" i="8"/>
  <c r="P9" i="8"/>
  <c r="MX8" i="8"/>
  <c r="MK8" i="8"/>
  <c r="LX8" i="8"/>
  <c r="LJ8" i="8"/>
  <c r="KW8" i="8"/>
  <c r="KJ8" i="8"/>
  <c r="JV8" i="8"/>
  <c r="JI8" i="8"/>
  <c r="IV8" i="8"/>
  <c r="IH8" i="8"/>
  <c r="HU8" i="8"/>
  <c r="HH8" i="8"/>
  <c r="GT8" i="8"/>
  <c r="GG8" i="8"/>
  <c r="FT8" i="8"/>
  <c r="FF8" i="8"/>
  <c r="ES8" i="8"/>
  <c r="EF8" i="8"/>
  <c r="DR8" i="8"/>
  <c r="DE8" i="8"/>
  <c r="CR8" i="8"/>
  <c r="CD8" i="8"/>
  <c r="BQ8" i="8"/>
  <c r="BD8" i="8"/>
  <c r="AP8" i="8"/>
  <c r="AC8" i="8"/>
  <c r="P8" i="8"/>
  <c r="MX7" i="8"/>
  <c r="MK7" i="8"/>
  <c r="LX7" i="8"/>
  <c r="LJ7" i="8"/>
  <c r="KW7" i="8"/>
  <c r="KJ7" i="8"/>
  <c r="JV7" i="8"/>
  <c r="JI7" i="8"/>
  <c r="IV7" i="8"/>
  <c r="IH7" i="8"/>
  <c r="HU7" i="8"/>
  <c r="HH7" i="8"/>
  <c r="GT7" i="8"/>
  <c r="GG7" i="8"/>
  <c r="FT7" i="8"/>
  <c r="FF7" i="8"/>
  <c r="ES7" i="8"/>
  <c r="EF7" i="8"/>
  <c r="DR7" i="8"/>
  <c r="DE7" i="8"/>
  <c r="CR7" i="8"/>
  <c r="CD7" i="8"/>
  <c r="BQ7" i="8"/>
  <c r="BD7" i="8"/>
  <c r="AP7" i="8"/>
  <c r="AC7" i="8"/>
  <c r="P7" i="8"/>
  <c r="MX6" i="8"/>
  <c r="MK6" i="8"/>
  <c r="LX6" i="8"/>
  <c r="LJ6" i="8"/>
  <c r="KW6" i="8"/>
  <c r="KJ6" i="8"/>
  <c r="JV6" i="8"/>
  <c r="JI6" i="8"/>
  <c r="IV6" i="8"/>
  <c r="IH6" i="8"/>
  <c r="HU6" i="8"/>
  <c r="HH6" i="8"/>
  <c r="GT6" i="8"/>
  <c r="GG6" i="8"/>
  <c r="FT6" i="8"/>
  <c r="FF6" i="8"/>
  <c r="ES6" i="8"/>
  <c r="EF6" i="8"/>
  <c r="DR6" i="8"/>
  <c r="DE6" i="8"/>
  <c r="CR6" i="8"/>
  <c r="CD6" i="8"/>
  <c r="BQ6" i="8"/>
  <c r="BD6" i="8"/>
  <c r="AP6" i="8"/>
  <c r="AC6" i="8"/>
  <c r="P6" i="8"/>
  <c r="OK40" i="6"/>
  <c r="OJ40" i="6"/>
  <c r="OI40" i="6"/>
  <c r="OH40" i="6"/>
  <c r="OG40" i="6"/>
  <c r="OF40" i="6"/>
  <c r="OE40" i="6"/>
  <c r="OD40" i="6"/>
  <c r="OC40" i="6"/>
  <c r="OB40" i="6"/>
  <c r="OA40" i="6"/>
  <c r="NZ40" i="6"/>
  <c r="NX40" i="6"/>
  <c r="NW40" i="6"/>
  <c r="NV40" i="6"/>
  <c r="NU40" i="6"/>
  <c r="NT40" i="6"/>
  <c r="NS40" i="6"/>
  <c r="NR40" i="6"/>
  <c r="NQ40" i="6"/>
  <c r="NP40" i="6"/>
  <c r="NO40" i="6"/>
  <c r="NN40" i="6"/>
  <c r="NM40" i="6"/>
  <c r="NK40" i="6"/>
  <c r="NJ40" i="6"/>
  <c r="NI40" i="6"/>
  <c r="NH40" i="6"/>
  <c r="NG40" i="6"/>
  <c r="NF40" i="6"/>
  <c r="NE40" i="6"/>
  <c r="ND40" i="6"/>
  <c r="NC40" i="6"/>
  <c r="NB40" i="6"/>
  <c r="NA40" i="6"/>
  <c r="MZ40" i="6"/>
  <c r="MW40" i="6"/>
  <c r="MV40" i="6"/>
  <c r="MU40" i="6"/>
  <c r="MT40" i="6"/>
  <c r="MS40" i="6"/>
  <c r="MR40" i="6"/>
  <c r="MQ40" i="6"/>
  <c r="MP40" i="6"/>
  <c r="MO40" i="6"/>
  <c r="MN40" i="6"/>
  <c r="MM40" i="6"/>
  <c r="ML40" i="6"/>
  <c r="MJ40" i="6"/>
  <c r="MI40" i="6"/>
  <c r="MH40" i="6"/>
  <c r="MG40" i="6"/>
  <c r="MF40" i="6"/>
  <c r="ME40" i="6"/>
  <c r="MD40" i="6"/>
  <c r="MC40" i="6"/>
  <c r="MB40" i="6"/>
  <c r="MA40" i="6"/>
  <c r="LZ40" i="6"/>
  <c r="LY40" i="6"/>
  <c r="LW40" i="6"/>
  <c r="LV40" i="6"/>
  <c r="LU40" i="6"/>
  <c r="LT40" i="6"/>
  <c r="LS40" i="6"/>
  <c r="LR40" i="6"/>
  <c r="LQ40" i="6"/>
  <c r="LP40" i="6"/>
  <c r="LO40" i="6"/>
  <c r="LN40" i="6"/>
  <c r="LM40" i="6"/>
  <c r="LL40" i="6"/>
  <c r="LI40" i="6"/>
  <c r="LH40" i="6"/>
  <c r="LG40" i="6"/>
  <c r="LF40" i="6"/>
  <c r="LE40" i="6"/>
  <c r="LD40" i="6"/>
  <c r="LC40" i="6"/>
  <c r="LB40" i="6"/>
  <c r="LA40" i="6"/>
  <c r="KZ40" i="6"/>
  <c r="KY40" i="6"/>
  <c r="KX40" i="6"/>
  <c r="KV40" i="6"/>
  <c r="KU40" i="6"/>
  <c r="KT40" i="6"/>
  <c r="KS40" i="6"/>
  <c r="KR40" i="6"/>
  <c r="KQ40" i="6"/>
  <c r="KP40" i="6"/>
  <c r="KO40" i="6"/>
  <c r="KN40" i="6"/>
  <c r="KM40" i="6"/>
  <c r="KL40" i="6"/>
  <c r="KK40" i="6"/>
  <c r="KI40" i="6"/>
  <c r="KH40" i="6"/>
  <c r="KG40" i="6"/>
  <c r="KF40" i="6"/>
  <c r="KE40" i="6"/>
  <c r="KD40" i="6"/>
  <c r="KC40" i="6"/>
  <c r="KB40" i="6"/>
  <c r="KA40" i="6"/>
  <c r="JZ40" i="6"/>
  <c r="JY40" i="6"/>
  <c r="JX40" i="6"/>
  <c r="JU40" i="6"/>
  <c r="JT40" i="6"/>
  <c r="JS40" i="6"/>
  <c r="JR40" i="6"/>
  <c r="JQ40" i="6"/>
  <c r="JP40" i="6"/>
  <c r="JO40" i="6"/>
  <c r="JN40" i="6"/>
  <c r="JM40" i="6"/>
  <c r="JL40" i="6"/>
  <c r="JK40" i="6"/>
  <c r="JJ40" i="6"/>
  <c r="JH40" i="6"/>
  <c r="JG40" i="6"/>
  <c r="JF40" i="6"/>
  <c r="JE40" i="6"/>
  <c r="JD40" i="6"/>
  <c r="JC40" i="6"/>
  <c r="JB40" i="6"/>
  <c r="JA40" i="6"/>
  <c r="IZ40" i="6"/>
  <c r="IY40" i="6"/>
  <c r="IX40" i="6"/>
  <c r="IW40" i="6"/>
  <c r="IU40" i="6"/>
  <c r="IT40" i="6"/>
  <c r="IS40" i="6"/>
  <c r="IR40" i="6"/>
  <c r="IQ40" i="6"/>
  <c r="IP40" i="6"/>
  <c r="IO40" i="6"/>
  <c r="IN40" i="6"/>
  <c r="IM40" i="6"/>
  <c r="IL40" i="6"/>
  <c r="IK40" i="6"/>
  <c r="IJ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R40" i="6"/>
  <c r="EQ40" i="6"/>
  <c r="EP40" i="6"/>
  <c r="EO40" i="6"/>
  <c r="EN40" i="6"/>
  <c r="EM40" i="6"/>
  <c r="EL40" i="6"/>
  <c r="EK40" i="6"/>
  <c r="EJ40" i="6"/>
  <c r="EI40" i="6"/>
  <c r="EH40" i="6"/>
  <c r="EG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Q40" i="6"/>
  <c r="DP40" i="6"/>
  <c r="DO40" i="6"/>
  <c r="DN40" i="6"/>
  <c r="DM40" i="6"/>
  <c r="DL40" i="6"/>
  <c r="DK40" i="6"/>
  <c r="DJ40" i="6"/>
  <c r="DI40" i="6"/>
  <c r="DH40" i="6"/>
  <c r="DG40" i="6"/>
  <c r="DF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B40" i="6"/>
  <c r="AA40" i="6"/>
  <c r="Z40" i="6"/>
  <c r="Y40" i="6"/>
  <c r="X40" i="6"/>
  <c r="W40" i="6"/>
  <c r="V40" i="6"/>
  <c r="U40" i="6"/>
  <c r="T40" i="6"/>
  <c r="S40" i="6"/>
  <c r="R40" i="6"/>
  <c r="Q40" i="6"/>
  <c r="O40" i="6"/>
  <c r="N40" i="6"/>
  <c r="M40" i="6"/>
  <c r="L40" i="6"/>
  <c r="K40" i="6"/>
  <c r="J40" i="6"/>
  <c r="I40" i="6"/>
  <c r="H40" i="6"/>
  <c r="G40" i="6"/>
  <c r="F40" i="6"/>
  <c r="E40" i="6"/>
  <c r="D40" i="6"/>
  <c r="OL39" i="6"/>
  <c r="NY39" i="6"/>
  <c r="NL39" i="6"/>
  <c r="MX39" i="6"/>
  <c r="MK39" i="6"/>
  <c r="LX39" i="6"/>
  <c r="LJ39" i="6"/>
  <c r="KW39" i="6"/>
  <c r="LK39" i="6" s="1"/>
  <c r="KJ39" i="6"/>
  <c r="JV39" i="6"/>
  <c r="JI39" i="6"/>
  <c r="IV39" i="6"/>
  <c r="IH39" i="6"/>
  <c r="HU39" i="6"/>
  <c r="II39" i="6" s="1"/>
  <c r="HH39" i="6"/>
  <c r="GT39" i="6"/>
  <c r="GG39" i="6"/>
  <c r="FT39" i="6"/>
  <c r="FF39" i="6"/>
  <c r="ES39" i="6"/>
  <c r="EF39" i="6"/>
  <c r="DR39" i="6"/>
  <c r="DE39" i="6"/>
  <c r="CR39" i="6"/>
  <c r="CD39" i="6"/>
  <c r="BQ39" i="6"/>
  <c r="CE39" i="6" s="1"/>
  <c r="BD39" i="6"/>
  <c r="AP39" i="6"/>
  <c r="AC39" i="6"/>
  <c r="P39" i="6"/>
  <c r="OL38" i="6"/>
  <c r="NY38" i="6"/>
  <c r="NL38" i="6"/>
  <c r="MX38" i="6"/>
  <c r="MK38" i="6"/>
  <c r="LX38" i="6"/>
  <c r="MY38" i="6" s="1"/>
  <c r="LJ38" i="6"/>
  <c r="KW38" i="6"/>
  <c r="KJ38" i="6"/>
  <c r="JV38" i="6"/>
  <c r="JI38" i="6"/>
  <c r="IV38" i="6"/>
  <c r="IH38" i="6"/>
  <c r="HU38" i="6"/>
  <c r="HH38" i="6"/>
  <c r="GT38" i="6"/>
  <c r="GG38" i="6"/>
  <c r="FT38" i="6"/>
  <c r="FF38" i="6"/>
  <c r="ES38" i="6"/>
  <c r="EF38" i="6"/>
  <c r="DR38" i="6"/>
  <c r="DE38" i="6"/>
  <c r="CR38" i="6"/>
  <c r="CD38" i="6"/>
  <c r="BQ38" i="6"/>
  <c r="BD38" i="6"/>
  <c r="AP38" i="6"/>
  <c r="AC38" i="6"/>
  <c r="P38" i="6"/>
  <c r="OL37" i="6"/>
  <c r="NY37" i="6"/>
  <c r="NL37" i="6"/>
  <c r="MX37" i="6"/>
  <c r="MK37" i="6"/>
  <c r="LX37" i="6"/>
  <c r="LJ37" i="6"/>
  <c r="KW37" i="6"/>
  <c r="LK37" i="6" s="1"/>
  <c r="KJ37" i="6"/>
  <c r="JV37" i="6"/>
  <c r="JI37" i="6"/>
  <c r="IV37" i="6"/>
  <c r="IH37" i="6"/>
  <c r="HU37" i="6"/>
  <c r="II37" i="6" s="1"/>
  <c r="HH37" i="6"/>
  <c r="GT37" i="6"/>
  <c r="GG37" i="6"/>
  <c r="FT37" i="6"/>
  <c r="FF37" i="6"/>
  <c r="ES37" i="6"/>
  <c r="EF37" i="6"/>
  <c r="DR37" i="6"/>
  <c r="DE37" i="6"/>
  <c r="CR37" i="6"/>
  <c r="CD37" i="6"/>
  <c r="BQ37" i="6"/>
  <c r="CE37" i="6" s="1"/>
  <c r="BD37" i="6"/>
  <c r="AP37" i="6"/>
  <c r="AC37" i="6"/>
  <c r="P37" i="6"/>
  <c r="OL36" i="6"/>
  <c r="NY36" i="6"/>
  <c r="NL36" i="6"/>
  <c r="MX36" i="6"/>
  <c r="MK36" i="6"/>
  <c r="LX36" i="6"/>
  <c r="MY36" i="6" s="1"/>
  <c r="LJ36" i="6"/>
  <c r="KW36" i="6"/>
  <c r="KJ36" i="6"/>
  <c r="JV36" i="6"/>
  <c r="JI36" i="6"/>
  <c r="IV36" i="6"/>
  <c r="IH36" i="6"/>
  <c r="HU36" i="6"/>
  <c r="HH36" i="6"/>
  <c r="GT36" i="6"/>
  <c r="GG36" i="6"/>
  <c r="FT36" i="6"/>
  <c r="FF36" i="6"/>
  <c r="ES36" i="6"/>
  <c r="EF36" i="6"/>
  <c r="DR36" i="6"/>
  <c r="DE36" i="6"/>
  <c r="CR36" i="6"/>
  <c r="CD36" i="6"/>
  <c r="BQ36" i="6"/>
  <c r="BD36" i="6"/>
  <c r="AP36" i="6"/>
  <c r="AC36" i="6"/>
  <c r="P36" i="6"/>
  <c r="OL35" i="6"/>
  <c r="NY35" i="6"/>
  <c r="NL35" i="6"/>
  <c r="MX35" i="6"/>
  <c r="MK35" i="6"/>
  <c r="LX35" i="6"/>
  <c r="LJ35" i="6"/>
  <c r="KW35" i="6"/>
  <c r="LK35" i="6" s="1"/>
  <c r="KJ35" i="6"/>
  <c r="JV35" i="6"/>
  <c r="JI35" i="6"/>
  <c r="IV35" i="6"/>
  <c r="IH35" i="6"/>
  <c r="HU35" i="6"/>
  <c r="HH35" i="6"/>
  <c r="GT35" i="6"/>
  <c r="GG35" i="6"/>
  <c r="FT35" i="6"/>
  <c r="FF35" i="6"/>
  <c r="ES35" i="6"/>
  <c r="EF35" i="6"/>
  <c r="DR35" i="6"/>
  <c r="DE35" i="6"/>
  <c r="CR35" i="6"/>
  <c r="CD35" i="6"/>
  <c r="BQ35" i="6"/>
  <c r="CE35" i="6" s="1"/>
  <c r="BD35" i="6"/>
  <c r="AP35" i="6"/>
  <c r="AC35" i="6"/>
  <c r="P35" i="6"/>
  <c r="OL34" i="6"/>
  <c r="NY34" i="6"/>
  <c r="NL34" i="6"/>
  <c r="MX34" i="6"/>
  <c r="MK34" i="6"/>
  <c r="LX34" i="6"/>
  <c r="LJ34" i="6"/>
  <c r="KW34" i="6"/>
  <c r="KJ34" i="6"/>
  <c r="JV34" i="6"/>
  <c r="JI34" i="6"/>
  <c r="IV34" i="6"/>
  <c r="IH34" i="6"/>
  <c r="HU34" i="6"/>
  <c r="HH34" i="6"/>
  <c r="GT34" i="6"/>
  <c r="GG34" i="6"/>
  <c r="FT34" i="6"/>
  <c r="FF34" i="6"/>
  <c r="ES34" i="6"/>
  <c r="EF34" i="6"/>
  <c r="DR34" i="6"/>
  <c r="DE34" i="6"/>
  <c r="CR34" i="6"/>
  <c r="CD34" i="6"/>
  <c r="BQ34" i="6"/>
  <c r="BD34" i="6"/>
  <c r="AP34" i="6"/>
  <c r="AC34" i="6"/>
  <c r="P34" i="6"/>
  <c r="OL33" i="6"/>
  <c r="NY33" i="6"/>
  <c r="NL33" i="6"/>
  <c r="MX33" i="6"/>
  <c r="MK33" i="6"/>
  <c r="LX33" i="6"/>
  <c r="LJ33" i="6"/>
  <c r="KW33" i="6"/>
  <c r="LK33" i="6" s="1"/>
  <c r="KJ33" i="6"/>
  <c r="JV33" i="6"/>
  <c r="JI33" i="6"/>
  <c r="IV33" i="6"/>
  <c r="IH33" i="6"/>
  <c r="HU33" i="6"/>
  <c r="HH33" i="6"/>
  <c r="GT33" i="6"/>
  <c r="GG33" i="6"/>
  <c r="FT33" i="6"/>
  <c r="FF33" i="6"/>
  <c r="ES33" i="6"/>
  <c r="EF33" i="6"/>
  <c r="DR33" i="6"/>
  <c r="DE33" i="6"/>
  <c r="CR33" i="6"/>
  <c r="CD33" i="6"/>
  <c r="BQ33" i="6"/>
  <c r="CE33" i="6" s="1"/>
  <c r="BD33" i="6"/>
  <c r="AP33" i="6"/>
  <c r="AC33" i="6"/>
  <c r="P33" i="6"/>
  <c r="OL32" i="6"/>
  <c r="NY32" i="6"/>
  <c r="NL32" i="6"/>
  <c r="MX32" i="6"/>
  <c r="MK32" i="6"/>
  <c r="LX32" i="6"/>
  <c r="LJ32" i="6"/>
  <c r="KW32" i="6"/>
  <c r="KJ32" i="6"/>
  <c r="JV32" i="6"/>
  <c r="JI32" i="6"/>
  <c r="IV32" i="6"/>
  <c r="IH32" i="6"/>
  <c r="HU32" i="6"/>
  <c r="HH32" i="6"/>
  <c r="GT32" i="6"/>
  <c r="GG32" i="6"/>
  <c r="FT32" i="6"/>
  <c r="FF32" i="6"/>
  <c r="ES32" i="6"/>
  <c r="EF32" i="6"/>
  <c r="DR32" i="6"/>
  <c r="DE32" i="6"/>
  <c r="CR32" i="6"/>
  <c r="CD32" i="6"/>
  <c r="BQ32" i="6"/>
  <c r="BD32" i="6"/>
  <c r="AP32" i="6"/>
  <c r="AC32" i="6"/>
  <c r="P32" i="6"/>
  <c r="OL31" i="6"/>
  <c r="NY31" i="6"/>
  <c r="NL31" i="6"/>
  <c r="MX31" i="6"/>
  <c r="MK31" i="6"/>
  <c r="LX31" i="6"/>
  <c r="LJ31" i="6"/>
  <c r="KW31" i="6"/>
  <c r="LK31" i="6" s="1"/>
  <c r="KJ31" i="6"/>
  <c r="JV31" i="6"/>
  <c r="JI31" i="6"/>
  <c r="IV31" i="6"/>
  <c r="IH31" i="6"/>
  <c r="HU31" i="6"/>
  <c r="HH31" i="6"/>
  <c r="GT31" i="6"/>
  <c r="GG31" i="6"/>
  <c r="FT31" i="6"/>
  <c r="FF31" i="6"/>
  <c r="ES31" i="6"/>
  <c r="EF31" i="6"/>
  <c r="DR31" i="6"/>
  <c r="DE31" i="6"/>
  <c r="CR31" i="6"/>
  <c r="CD31" i="6"/>
  <c r="BQ31" i="6"/>
  <c r="BD31" i="6"/>
  <c r="AP31" i="6"/>
  <c r="AC31" i="6"/>
  <c r="P31" i="6"/>
  <c r="OL30" i="6"/>
  <c r="NY30" i="6"/>
  <c r="NL30" i="6"/>
  <c r="MX30" i="6"/>
  <c r="MK30" i="6"/>
  <c r="LX30" i="6"/>
  <c r="LJ30" i="6"/>
  <c r="KW30" i="6"/>
  <c r="KJ30" i="6"/>
  <c r="JV30" i="6"/>
  <c r="JI30" i="6"/>
  <c r="IV30" i="6"/>
  <c r="IH30" i="6"/>
  <c r="HU30" i="6"/>
  <c r="HH30" i="6"/>
  <c r="GT30" i="6"/>
  <c r="GG30" i="6"/>
  <c r="FT30" i="6"/>
  <c r="FF30" i="6"/>
  <c r="ES30" i="6"/>
  <c r="EF30" i="6"/>
  <c r="DR30" i="6"/>
  <c r="DE30" i="6"/>
  <c r="CR30" i="6"/>
  <c r="CD30" i="6"/>
  <c r="BQ30" i="6"/>
  <c r="BD30" i="6"/>
  <c r="AP30" i="6"/>
  <c r="AC30" i="6"/>
  <c r="P30" i="6"/>
  <c r="OL29" i="6"/>
  <c r="NY29" i="6"/>
  <c r="NL29" i="6"/>
  <c r="MX29" i="6"/>
  <c r="MK29" i="6"/>
  <c r="LX29" i="6"/>
  <c r="LJ29" i="6"/>
  <c r="KW29" i="6"/>
  <c r="LK29" i="6" s="1"/>
  <c r="KJ29" i="6"/>
  <c r="JV29" i="6"/>
  <c r="JI29" i="6"/>
  <c r="IV29" i="6"/>
  <c r="IH29" i="6"/>
  <c r="HU29" i="6"/>
  <c r="HH29" i="6"/>
  <c r="GT29" i="6"/>
  <c r="GG29" i="6"/>
  <c r="FT29" i="6"/>
  <c r="FF29" i="6"/>
  <c r="ES29" i="6"/>
  <c r="EF29" i="6"/>
  <c r="DR29" i="6"/>
  <c r="DE29" i="6"/>
  <c r="CR29" i="6"/>
  <c r="CD29" i="6"/>
  <c r="BQ29" i="6"/>
  <c r="BD29" i="6"/>
  <c r="AP29" i="6"/>
  <c r="AC29" i="6"/>
  <c r="P29" i="6"/>
  <c r="OL28" i="6"/>
  <c r="NY28" i="6"/>
  <c r="NL28" i="6"/>
  <c r="MX28" i="6"/>
  <c r="MK28" i="6"/>
  <c r="LX28" i="6"/>
  <c r="LJ28" i="6"/>
  <c r="KW28" i="6"/>
  <c r="KJ28" i="6"/>
  <c r="JV28" i="6"/>
  <c r="JI28" i="6"/>
  <c r="IV28" i="6"/>
  <c r="IH28" i="6"/>
  <c r="HU28" i="6"/>
  <c r="HH28" i="6"/>
  <c r="GT28" i="6"/>
  <c r="GG28" i="6"/>
  <c r="FT28" i="6"/>
  <c r="FF28" i="6"/>
  <c r="ES28" i="6"/>
  <c r="EF28" i="6"/>
  <c r="DR28" i="6"/>
  <c r="DE28" i="6"/>
  <c r="CR28" i="6"/>
  <c r="CD28" i="6"/>
  <c r="BQ28" i="6"/>
  <c r="BD28" i="6"/>
  <c r="AP28" i="6"/>
  <c r="AC28" i="6"/>
  <c r="P28" i="6"/>
  <c r="OL27" i="6"/>
  <c r="NY27" i="6"/>
  <c r="NL27" i="6"/>
  <c r="MX27" i="6"/>
  <c r="MK27" i="6"/>
  <c r="LX27" i="6"/>
  <c r="LJ27" i="6"/>
  <c r="KW27" i="6"/>
  <c r="LK27" i="6" s="1"/>
  <c r="KJ27" i="6"/>
  <c r="JV27" i="6"/>
  <c r="JI27" i="6"/>
  <c r="IV27" i="6"/>
  <c r="IH27" i="6"/>
  <c r="HU27" i="6"/>
  <c r="HH27" i="6"/>
  <c r="GT27" i="6"/>
  <c r="GG27" i="6"/>
  <c r="FT27" i="6"/>
  <c r="FF27" i="6"/>
  <c r="ES27" i="6"/>
  <c r="EF27" i="6"/>
  <c r="DR27" i="6"/>
  <c r="DE27" i="6"/>
  <c r="CR27" i="6"/>
  <c r="CD27" i="6"/>
  <c r="BQ27" i="6"/>
  <c r="BD27" i="6"/>
  <c r="AP27" i="6"/>
  <c r="AC27" i="6"/>
  <c r="P27" i="6"/>
  <c r="OL26" i="6"/>
  <c r="NY26" i="6"/>
  <c r="NL26" i="6"/>
  <c r="MX26" i="6"/>
  <c r="MK26" i="6"/>
  <c r="LX26" i="6"/>
  <c r="LJ26" i="6"/>
  <c r="KW26" i="6"/>
  <c r="KJ26" i="6"/>
  <c r="JV26" i="6"/>
  <c r="JI26" i="6"/>
  <c r="IV26" i="6"/>
  <c r="IH26" i="6"/>
  <c r="HU26" i="6"/>
  <c r="HH26" i="6"/>
  <c r="GT26" i="6"/>
  <c r="GG26" i="6"/>
  <c r="FT26" i="6"/>
  <c r="FF26" i="6"/>
  <c r="ES26" i="6"/>
  <c r="EF26" i="6"/>
  <c r="DR26" i="6"/>
  <c r="DE26" i="6"/>
  <c r="CR26" i="6"/>
  <c r="CD26" i="6"/>
  <c r="BQ26" i="6"/>
  <c r="BD26" i="6"/>
  <c r="AP26" i="6"/>
  <c r="AC26" i="6"/>
  <c r="P26" i="6"/>
  <c r="OL25" i="6"/>
  <c r="NY25" i="6"/>
  <c r="NL25" i="6"/>
  <c r="MX25" i="6"/>
  <c r="MK25" i="6"/>
  <c r="LX25" i="6"/>
  <c r="LJ25" i="6"/>
  <c r="KW25" i="6"/>
  <c r="KJ25" i="6"/>
  <c r="JV25" i="6"/>
  <c r="JI25" i="6"/>
  <c r="IV25" i="6"/>
  <c r="IH25" i="6"/>
  <c r="HU25" i="6"/>
  <c r="HH25" i="6"/>
  <c r="GT25" i="6"/>
  <c r="GG25" i="6"/>
  <c r="FT25" i="6"/>
  <c r="FF25" i="6"/>
  <c r="ES25" i="6"/>
  <c r="EF25" i="6"/>
  <c r="DR25" i="6"/>
  <c r="DE25" i="6"/>
  <c r="CR25" i="6"/>
  <c r="CD25" i="6"/>
  <c r="BQ25" i="6"/>
  <c r="BD25" i="6"/>
  <c r="AP25" i="6"/>
  <c r="AC25" i="6"/>
  <c r="P25" i="6"/>
  <c r="OL24" i="6"/>
  <c r="NY24" i="6"/>
  <c r="NL24" i="6"/>
  <c r="MX24" i="6"/>
  <c r="MK24" i="6"/>
  <c r="LX24" i="6"/>
  <c r="LJ24" i="6"/>
  <c r="KW24" i="6"/>
  <c r="KJ24" i="6"/>
  <c r="JV24" i="6"/>
  <c r="JI24" i="6"/>
  <c r="IV24" i="6"/>
  <c r="IH24" i="6"/>
  <c r="HU24" i="6"/>
  <c r="HH24" i="6"/>
  <c r="GT24" i="6"/>
  <c r="GG24" i="6"/>
  <c r="FT24" i="6"/>
  <c r="FF24" i="6"/>
  <c r="ES24" i="6"/>
  <c r="EF24" i="6"/>
  <c r="DR24" i="6"/>
  <c r="DE24" i="6"/>
  <c r="CR24" i="6"/>
  <c r="CD24" i="6"/>
  <c r="BQ24" i="6"/>
  <c r="BD24" i="6"/>
  <c r="AP24" i="6"/>
  <c r="AC24" i="6"/>
  <c r="P24" i="6"/>
  <c r="OL23" i="6"/>
  <c r="NY23" i="6"/>
  <c r="NL23" i="6"/>
  <c r="MX23" i="6"/>
  <c r="MK23" i="6"/>
  <c r="LX23" i="6"/>
  <c r="LJ23" i="6"/>
  <c r="KW23" i="6"/>
  <c r="KJ23" i="6"/>
  <c r="JV23" i="6"/>
  <c r="JI23" i="6"/>
  <c r="IV23" i="6"/>
  <c r="IH23" i="6"/>
  <c r="HU23" i="6"/>
  <c r="HH23" i="6"/>
  <c r="GT23" i="6"/>
  <c r="GG23" i="6"/>
  <c r="FT23" i="6"/>
  <c r="FF23" i="6"/>
  <c r="ES23" i="6"/>
  <c r="EF23" i="6"/>
  <c r="DR23" i="6"/>
  <c r="DE23" i="6"/>
  <c r="CR23" i="6"/>
  <c r="CD23" i="6"/>
  <c r="BQ23" i="6"/>
  <c r="BD23" i="6"/>
  <c r="AP23" i="6"/>
  <c r="AC23" i="6"/>
  <c r="P23" i="6"/>
  <c r="OL22" i="6"/>
  <c r="NY22" i="6"/>
  <c r="NL22" i="6"/>
  <c r="MX22" i="6"/>
  <c r="MK22" i="6"/>
  <c r="LX22" i="6"/>
  <c r="LJ22" i="6"/>
  <c r="KW22" i="6"/>
  <c r="KJ22" i="6"/>
  <c r="JV22" i="6"/>
  <c r="JI22" i="6"/>
  <c r="IV22" i="6"/>
  <c r="IH22" i="6"/>
  <c r="HU22" i="6"/>
  <c r="HH22" i="6"/>
  <c r="GT22" i="6"/>
  <c r="GG22" i="6"/>
  <c r="FT22" i="6"/>
  <c r="FF22" i="6"/>
  <c r="ES22" i="6"/>
  <c r="EF22" i="6"/>
  <c r="DR22" i="6"/>
  <c r="DE22" i="6"/>
  <c r="CR22" i="6"/>
  <c r="CD22" i="6"/>
  <c r="BQ22" i="6"/>
  <c r="BD22" i="6"/>
  <c r="AP22" i="6"/>
  <c r="AC22" i="6"/>
  <c r="P22" i="6"/>
  <c r="OL21" i="6"/>
  <c r="NY21" i="6"/>
  <c r="NL21" i="6"/>
  <c r="MX21" i="6"/>
  <c r="MK21" i="6"/>
  <c r="LX21" i="6"/>
  <c r="LJ21" i="6"/>
  <c r="KW21" i="6"/>
  <c r="KJ21" i="6"/>
  <c r="JV21" i="6"/>
  <c r="JI21" i="6"/>
  <c r="IV21" i="6"/>
  <c r="IH21" i="6"/>
  <c r="HU21" i="6"/>
  <c r="HH21" i="6"/>
  <c r="GT21" i="6"/>
  <c r="GG21" i="6"/>
  <c r="FT21" i="6"/>
  <c r="FF21" i="6"/>
  <c r="ES21" i="6"/>
  <c r="EF21" i="6"/>
  <c r="DR21" i="6"/>
  <c r="DE21" i="6"/>
  <c r="CR21" i="6"/>
  <c r="CD21" i="6"/>
  <c r="BQ21" i="6"/>
  <c r="CE21" i="6" s="1"/>
  <c r="BD21" i="6"/>
  <c r="AP21" i="6"/>
  <c r="AC21" i="6"/>
  <c r="P21" i="6"/>
  <c r="OL20" i="6"/>
  <c r="NY20" i="6"/>
  <c r="NL20" i="6"/>
  <c r="MX20" i="6"/>
  <c r="MK20" i="6"/>
  <c r="LX20" i="6"/>
  <c r="MY20" i="6" s="1"/>
  <c r="LJ20" i="6"/>
  <c r="KW20" i="6"/>
  <c r="KJ20" i="6"/>
  <c r="JV20" i="6"/>
  <c r="JI20" i="6"/>
  <c r="IV20" i="6"/>
  <c r="IH20" i="6"/>
  <c r="HU20" i="6"/>
  <c r="HH20" i="6"/>
  <c r="GT20" i="6"/>
  <c r="GG20" i="6"/>
  <c r="FT20" i="6"/>
  <c r="FF20" i="6"/>
  <c r="ES20" i="6"/>
  <c r="EF20" i="6"/>
  <c r="DR20" i="6"/>
  <c r="DE20" i="6"/>
  <c r="CR20" i="6"/>
  <c r="CD20" i="6"/>
  <c r="BQ20" i="6"/>
  <c r="BD20" i="6"/>
  <c r="AP20" i="6"/>
  <c r="AC20" i="6"/>
  <c r="P20" i="6"/>
  <c r="OL19" i="6"/>
  <c r="NY19" i="6"/>
  <c r="NL19" i="6"/>
  <c r="MX19" i="6"/>
  <c r="MK19" i="6"/>
  <c r="LX19" i="6"/>
  <c r="LJ19" i="6"/>
  <c r="KW19" i="6"/>
  <c r="LK19" i="6" s="1"/>
  <c r="KJ19" i="6"/>
  <c r="JV19" i="6"/>
  <c r="JI19" i="6"/>
  <c r="IV19" i="6"/>
  <c r="IH19" i="6"/>
  <c r="HU19" i="6"/>
  <c r="HH19" i="6"/>
  <c r="GT19" i="6"/>
  <c r="GG19" i="6"/>
  <c r="FT19" i="6"/>
  <c r="FF19" i="6"/>
  <c r="ES19" i="6"/>
  <c r="EF19" i="6"/>
  <c r="DR19" i="6"/>
  <c r="DE19" i="6"/>
  <c r="CR19" i="6"/>
  <c r="CD19" i="6"/>
  <c r="BQ19" i="6"/>
  <c r="CE19" i="6" s="1"/>
  <c r="BD19" i="6"/>
  <c r="AP19" i="6"/>
  <c r="AC19" i="6"/>
  <c r="P19" i="6"/>
  <c r="OL18" i="6"/>
  <c r="NY18" i="6"/>
  <c r="NL18" i="6"/>
  <c r="MX18" i="6"/>
  <c r="MK18" i="6"/>
  <c r="LX18" i="6"/>
  <c r="LJ18" i="6"/>
  <c r="KW18" i="6"/>
  <c r="KJ18" i="6"/>
  <c r="JV18" i="6"/>
  <c r="JI18" i="6"/>
  <c r="IV18" i="6"/>
  <c r="IH18" i="6"/>
  <c r="HU18" i="6"/>
  <c r="HH18" i="6"/>
  <c r="GT18" i="6"/>
  <c r="GG18" i="6"/>
  <c r="FT18" i="6"/>
  <c r="FF18" i="6"/>
  <c r="ES18" i="6"/>
  <c r="EF18" i="6"/>
  <c r="DR18" i="6"/>
  <c r="DE18" i="6"/>
  <c r="CR18" i="6"/>
  <c r="CD18" i="6"/>
  <c r="BQ18" i="6"/>
  <c r="BD18" i="6"/>
  <c r="AP18" i="6"/>
  <c r="AC18" i="6"/>
  <c r="P18" i="6"/>
  <c r="OL17" i="6"/>
  <c r="NY17" i="6"/>
  <c r="NL17" i="6"/>
  <c r="MX17" i="6"/>
  <c r="MK17" i="6"/>
  <c r="LX17" i="6"/>
  <c r="LJ17" i="6"/>
  <c r="KW17" i="6"/>
  <c r="KJ17" i="6"/>
  <c r="JV17" i="6"/>
  <c r="JI17" i="6"/>
  <c r="IV17" i="6"/>
  <c r="IH17" i="6"/>
  <c r="HU17" i="6"/>
  <c r="HH17" i="6"/>
  <c r="GT17" i="6"/>
  <c r="GG17" i="6"/>
  <c r="FT17" i="6"/>
  <c r="FF17" i="6"/>
  <c r="ES17" i="6"/>
  <c r="EF17" i="6"/>
  <c r="DR17" i="6"/>
  <c r="DE17" i="6"/>
  <c r="CR17" i="6"/>
  <c r="CD17" i="6"/>
  <c r="BQ17" i="6"/>
  <c r="CE17" i="6" s="1"/>
  <c r="BD17" i="6"/>
  <c r="AP17" i="6"/>
  <c r="AC17" i="6"/>
  <c r="P17" i="6"/>
  <c r="OL16" i="6"/>
  <c r="NY16" i="6"/>
  <c r="NL16" i="6"/>
  <c r="MX16" i="6"/>
  <c r="MK16" i="6"/>
  <c r="LX16" i="6"/>
  <c r="LJ16" i="6"/>
  <c r="KW16" i="6"/>
  <c r="KJ16" i="6"/>
  <c r="JV16" i="6"/>
  <c r="JI16" i="6"/>
  <c r="IV16" i="6"/>
  <c r="IH16" i="6"/>
  <c r="HU16" i="6"/>
  <c r="HH16" i="6"/>
  <c r="GT16" i="6"/>
  <c r="GG16" i="6"/>
  <c r="FT16" i="6"/>
  <c r="FF16" i="6"/>
  <c r="ES16" i="6"/>
  <c r="EF16" i="6"/>
  <c r="DR16" i="6"/>
  <c r="DE16" i="6"/>
  <c r="CR16" i="6"/>
  <c r="CD16" i="6"/>
  <c r="BQ16" i="6"/>
  <c r="BD16" i="6"/>
  <c r="AP16" i="6"/>
  <c r="AC16" i="6"/>
  <c r="P16" i="6"/>
  <c r="OL15" i="6"/>
  <c r="NY15" i="6"/>
  <c r="NL15" i="6"/>
  <c r="MX15" i="6"/>
  <c r="MK15" i="6"/>
  <c r="LX15" i="6"/>
  <c r="LJ15" i="6"/>
  <c r="KW15" i="6"/>
  <c r="KJ15" i="6"/>
  <c r="JV15" i="6"/>
  <c r="JI15" i="6"/>
  <c r="IV15" i="6"/>
  <c r="IH15" i="6"/>
  <c r="HU15" i="6"/>
  <c r="HH15" i="6"/>
  <c r="GT15" i="6"/>
  <c r="GG15" i="6"/>
  <c r="FT15" i="6"/>
  <c r="FF15" i="6"/>
  <c r="ES15" i="6"/>
  <c r="EF15" i="6"/>
  <c r="DR15" i="6"/>
  <c r="DE15" i="6"/>
  <c r="CR15" i="6"/>
  <c r="CD15" i="6"/>
  <c r="BQ15" i="6"/>
  <c r="CE15" i="6" s="1"/>
  <c r="BD15" i="6"/>
  <c r="AP15" i="6"/>
  <c r="AC15" i="6"/>
  <c r="P15" i="6"/>
  <c r="OL14" i="6"/>
  <c r="NY14" i="6"/>
  <c r="NL14" i="6"/>
  <c r="MX14" i="6"/>
  <c r="MK14" i="6"/>
  <c r="LX14" i="6"/>
  <c r="LJ14" i="6"/>
  <c r="KW14" i="6"/>
  <c r="KJ14" i="6"/>
  <c r="JV14" i="6"/>
  <c r="JI14" i="6"/>
  <c r="IV14" i="6"/>
  <c r="IH14" i="6"/>
  <c r="HU14" i="6"/>
  <c r="HH14" i="6"/>
  <c r="GT14" i="6"/>
  <c r="GG14" i="6"/>
  <c r="FT14" i="6"/>
  <c r="FF14" i="6"/>
  <c r="ES14" i="6"/>
  <c r="EF14" i="6"/>
  <c r="DR14" i="6"/>
  <c r="DE14" i="6"/>
  <c r="CR14" i="6"/>
  <c r="CD14" i="6"/>
  <c r="BQ14" i="6"/>
  <c r="BD14" i="6"/>
  <c r="AP14" i="6"/>
  <c r="AC14" i="6"/>
  <c r="P14" i="6"/>
  <c r="OL13" i="6"/>
  <c r="NY13" i="6"/>
  <c r="NL13" i="6"/>
  <c r="MX13" i="6"/>
  <c r="MK13" i="6"/>
  <c r="LX13" i="6"/>
  <c r="LJ13" i="6"/>
  <c r="KW13" i="6"/>
  <c r="KJ13" i="6"/>
  <c r="JV13" i="6"/>
  <c r="JI13" i="6"/>
  <c r="IV13" i="6"/>
  <c r="IH13" i="6"/>
  <c r="HU13" i="6"/>
  <c r="HH13" i="6"/>
  <c r="GT13" i="6"/>
  <c r="GG13" i="6"/>
  <c r="FT13" i="6"/>
  <c r="FF13" i="6"/>
  <c r="ES13" i="6"/>
  <c r="EF13" i="6"/>
  <c r="DR13" i="6"/>
  <c r="DE13" i="6"/>
  <c r="CR13" i="6"/>
  <c r="CD13" i="6"/>
  <c r="BQ13" i="6"/>
  <c r="CE13" i="6" s="1"/>
  <c r="BD13" i="6"/>
  <c r="AP13" i="6"/>
  <c r="AC13" i="6"/>
  <c r="P13" i="6"/>
  <c r="OL12" i="6"/>
  <c r="NY12" i="6"/>
  <c r="NL12" i="6"/>
  <c r="MX12" i="6"/>
  <c r="MK12" i="6"/>
  <c r="LX12" i="6"/>
  <c r="LJ12" i="6"/>
  <c r="KW12" i="6"/>
  <c r="KJ12" i="6"/>
  <c r="JV12" i="6"/>
  <c r="JI12" i="6"/>
  <c r="IV12" i="6"/>
  <c r="IH12" i="6"/>
  <c r="HU12" i="6"/>
  <c r="HH12" i="6"/>
  <c r="GT12" i="6"/>
  <c r="GG12" i="6"/>
  <c r="FT12" i="6"/>
  <c r="FF12" i="6"/>
  <c r="ES12" i="6"/>
  <c r="EF12" i="6"/>
  <c r="DR12" i="6"/>
  <c r="DE12" i="6"/>
  <c r="CR12" i="6"/>
  <c r="CD12" i="6"/>
  <c r="BQ12" i="6"/>
  <c r="BD12" i="6"/>
  <c r="AP12" i="6"/>
  <c r="AC12" i="6"/>
  <c r="P12" i="6"/>
  <c r="OL11" i="6"/>
  <c r="NY11" i="6"/>
  <c r="NL11" i="6"/>
  <c r="MX11" i="6"/>
  <c r="MK11" i="6"/>
  <c r="LX11" i="6"/>
  <c r="LJ11" i="6"/>
  <c r="KW11" i="6"/>
  <c r="KJ11" i="6"/>
  <c r="JV11" i="6"/>
  <c r="JI11" i="6"/>
  <c r="IV11" i="6"/>
  <c r="IH11" i="6"/>
  <c r="HU11" i="6"/>
  <c r="HH11" i="6"/>
  <c r="GT11" i="6"/>
  <c r="GG11" i="6"/>
  <c r="FT11" i="6"/>
  <c r="FF11" i="6"/>
  <c r="ES11" i="6"/>
  <c r="EF11" i="6"/>
  <c r="DR11" i="6"/>
  <c r="DE11" i="6"/>
  <c r="CR11" i="6"/>
  <c r="CD11" i="6"/>
  <c r="BQ11" i="6"/>
  <c r="BD11" i="6"/>
  <c r="AP11" i="6"/>
  <c r="AC11" i="6"/>
  <c r="P11" i="6"/>
  <c r="OL10" i="6"/>
  <c r="NL10" i="6"/>
  <c r="MX10" i="6"/>
  <c r="MK10" i="6"/>
  <c r="LX10" i="6"/>
  <c r="LJ10" i="6"/>
  <c r="KW10" i="6"/>
  <c r="KJ10" i="6"/>
  <c r="JV10" i="6"/>
  <c r="JI10" i="6"/>
  <c r="IV10" i="6"/>
  <c r="IH10" i="6"/>
  <c r="HU10" i="6"/>
  <c r="HH10" i="6"/>
  <c r="GT10" i="6"/>
  <c r="GG10" i="6"/>
  <c r="FT10" i="6"/>
  <c r="FF10" i="6"/>
  <c r="ES10" i="6"/>
  <c r="EF10" i="6"/>
  <c r="DR10" i="6"/>
  <c r="DE10" i="6"/>
  <c r="CR10" i="6"/>
  <c r="CD10" i="6"/>
  <c r="BQ10" i="6"/>
  <c r="BD10" i="6"/>
  <c r="AP10" i="6"/>
  <c r="AC10" i="6"/>
  <c r="P10" i="6"/>
  <c r="OL9" i="6"/>
  <c r="NY9" i="6"/>
  <c r="NL9" i="6"/>
  <c r="MX9" i="6"/>
  <c r="MK9" i="6"/>
  <c r="LX9" i="6"/>
  <c r="LJ9" i="6"/>
  <c r="KW9" i="6"/>
  <c r="KJ9" i="6"/>
  <c r="JV9" i="6"/>
  <c r="JI9" i="6"/>
  <c r="IV9" i="6"/>
  <c r="IH9" i="6"/>
  <c r="HU9" i="6"/>
  <c r="HH9" i="6"/>
  <c r="GT9" i="6"/>
  <c r="GG9" i="6"/>
  <c r="FT9" i="6"/>
  <c r="FF9" i="6"/>
  <c r="ES9" i="6"/>
  <c r="EF9" i="6"/>
  <c r="DR9" i="6"/>
  <c r="DE9" i="6"/>
  <c r="CR9" i="6"/>
  <c r="CD9" i="6"/>
  <c r="BQ9" i="6"/>
  <c r="BD9" i="6"/>
  <c r="AP9" i="6"/>
  <c r="AC9" i="6"/>
  <c r="P9" i="6"/>
  <c r="OL8" i="6"/>
  <c r="NY8" i="6"/>
  <c r="NL8" i="6"/>
  <c r="MX8" i="6"/>
  <c r="MK8" i="6"/>
  <c r="LX8" i="6"/>
  <c r="LJ8" i="6"/>
  <c r="KW8" i="6"/>
  <c r="KJ8" i="6"/>
  <c r="JV8" i="6"/>
  <c r="JI8" i="6"/>
  <c r="IV8" i="6"/>
  <c r="IH8" i="6"/>
  <c r="HU8" i="6"/>
  <c r="HH8" i="6"/>
  <c r="GT8" i="6"/>
  <c r="GG8" i="6"/>
  <c r="FT8" i="6"/>
  <c r="FF8" i="6"/>
  <c r="ES8" i="6"/>
  <c r="EF8" i="6"/>
  <c r="DR8" i="6"/>
  <c r="DE8" i="6"/>
  <c r="CR8" i="6"/>
  <c r="CD8" i="6"/>
  <c r="BQ8" i="6"/>
  <c r="CE8" i="6" s="1"/>
  <c r="BD8" i="6"/>
  <c r="AP8" i="6"/>
  <c r="AC8" i="6"/>
  <c r="P8" i="6"/>
  <c r="OL7" i="6"/>
  <c r="NY7" i="6"/>
  <c r="NL7" i="6"/>
  <c r="MX7" i="6"/>
  <c r="MK7" i="6"/>
  <c r="LX7" i="6"/>
  <c r="LJ7" i="6"/>
  <c r="KW7" i="6"/>
  <c r="KJ7" i="6"/>
  <c r="JV7" i="6"/>
  <c r="JI7" i="6"/>
  <c r="IV7" i="6"/>
  <c r="IH7" i="6"/>
  <c r="HU7" i="6"/>
  <c r="HH7" i="6"/>
  <c r="GT7" i="6"/>
  <c r="GG7" i="6"/>
  <c r="FT7" i="6"/>
  <c r="FF7" i="6"/>
  <c r="ES7" i="6"/>
  <c r="EF7" i="6"/>
  <c r="DR7" i="6"/>
  <c r="DE7" i="6"/>
  <c r="CR7" i="6"/>
  <c r="CD7" i="6"/>
  <c r="BQ7" i="6"/>
  <c r="BD7" i="6"/>
  <c r="AP7" i="6"/>
  <c r="AC7" i="6"/>
  <c r="P7" i="6"/>
  <c r="OL6" i="6"/>
  <c r="NY6" i="6"/>
  <c r="NL6" i="6"/>
  <c r="MX6" i="6"/>
  <c r="MK6" i="6"/>
  <c r="LX6" i="6"/>
  <c r="LJ6" i="6"/>
  <c r="KW6" i="6"/>
  <c r="KJ6" i="6"/>
  <c r="JV6" i="6"/>
  <c r="JI6" i="6"/>
  <c r="IV6" i="6"/>
  <c r="IH6" i="6"/>
  <c r="HU6" i="6"/>
  <c r="HH6" i="6"/>
  <c r="GT6" i="6"/>
  <c r="GG6" i="6"/>
  <c r="FF6" i="6"/>
  <c r="ES6" i="6"/>
  <c r="EF6" i="6"/>
  <c r="DR6" i="6"/>
  <c r="DE6" i="6"/>
  <c r="CR6" i="6"/>
  <c r="CD6" i="6"/>
  <c r="BQ6" i="6"/>
  <c r="BD6" i="6"/>
  <c r="AP6" i="6"/>
  <c r="AC6" i="6"/>
  <c r="P6" i="6"/>
  <c r="TA40" i="5"/>
  <c r="SZ40" i="5"/>
  <c r="SY40" i="5"/>
  <c r="SX40" i="5"/>
  <c r="SW40" i="5"/>
  <c r="SV40" i="5"/>
  <c r="SU40" i="5"/>
  <c r="ST40" i="5"/>
  <c r="SS40" i="5"/>
  <c r="SR40" i="5"/>
  <c r="SQ40" i="5"/>
  <c r="SP40" i="5"/>
  <c r="SN40" i="5"/>
  <c r="SM40" i="5"/>
  <c r="SL40" i="5"/>
  <c r="SK40" i="5"/>
  <c r="SJ40" i="5"/>
  <c r="SI40" i="5"/>
  <c r="SH40" i="5"/>
  <c r="SG40" i="5"/>
  <c r="SF40" i="5"/>
  <c r="SE40" i="5"/>
  <c r="SD40" i="5"/>
  <c r="SC40" i="5"/>
  <c r="SA40" i="5"/>
  <c r="RZ40" i="5"/>
  <c r="RY40" i="5"/>
  <c r="RX40" i="5"/>
  <c r="RW40" i="5"/>
  <c r="RV40" i="5"/>
  <c r="RU40" i="5"/>
  <c r="RT40" i="5"/>
  <c r="RS40" i="5"/>
  <c r="RR40" i="5"/>
  <c r="RQ40" i="5"/>
  <c r="RP40" i="5"/>
  <c r="TB39" i="5"/>
  <c r="SO39" i="5"/>
  <c r="SB39" i="5"/>
  <c r="TB38" i="5"/>
  <c r="SO38" i="5"/>
  <c r="SB38" i="5"/>
  <c r="TB37" i="5"/>
  <c r="SO37" i="5"/>
  <c r="SB37" i="5"/>
  <c r="TB36" i="5"/>
  <c r="SO36" i="5"/>
  <c r="SB36" i="5"/>
  <c r="TB35" i="5"/>
  <c r="SO35" i="5"/>
  <c r="SB35" i="5"/>
  <c r="TB34" i="5"/>
  <c r="SO34" i="5"/>
  <c r="SB34" i="5"/>
  <c r="TB33" i="5"/>
  <c r="SO33" i="5"/>
  <c r="SB33" i="5"/>
  <c r="TB32" i="5"/>
  <c r="SO32" i="5"/>
  <c r="SB32" i="5"/>
  <c r="TB31" i="5"/>
  <c r="SO31" i="5"/>
  <c r="SB31" i="5"/>
  <c r="TB30" i="5"/>
  <c r="SO30" i="5"/>
  <c r="SB30" i="5"/>
  <c r="TB29" i="5"/>
  <c r="SO29" i="5"/>
  <c r="SB29" i="5"/>
  <c r="TB28" i="5"/>
  <c r="SO28" i="5"/>
  <c r="SB28" i="5"/>
  <c r="TB27" i="5"/>
  <c r="SO27" i="5"/>
  <c r="SB27" i="5"/>
  <c r="TB26" i="5"/>
  <c r="SO26" i="5"/>
  <c r="SB26" i="5"/>
  <c r="TB25" i="5"/>
  <c r="SO25" i="5"/>
  <c r="SB25" i="5"/>
  <c r="TB24" i="5"/>
  <c r="SO24" i="5"/>
  <c r="SB24" i="5"/>
  <c r="TB23" i="5"/>
  <c r="SO23" i="5"/>
  <c r="SB23" i="5"/>
  <c r="TB22" i="5"/>
  <c r="SO22" i="5"/>
  <c r="SB22" i="5"/>
  <c r="TB21" i="5"/>
  <c r="SO21" i="5"/>
  <c r="SB21" i="5"/>
  <c r="TB20" i="5"/>
  <c r="SO20" i="5"/>
  <c r="SB20" i="5"/>
  <c r="TB19" i="5"/>
  <c r="SO19" i="5"/>
  <c r="SB19" i="5"/>
  <c r="TB18" i="5"/>
  <c r="SO18" i="5"/>
  <c r="SB18" i="5"/>
  <c r="TB17" i="5"/>
  <c r="SO17" i="5"/>
  <c r="SB17" i="5"/>
  <c r="TB16" i="5"/>
  <c r="SO16" i="5"/>
  <c r="SB16" i="5"/>
  <c r="TB15" i="5"/>
  <c r="SO15" i="5"/>
  <c r="SB15" i="5"/>
  <c r="TB14" i="5"/>
  <c r="SO14" i="5"/>
  <c r="SB14" i="5"/>
  <c r="TB13" i="5"/>
  <c r="SO13" i="5"/>
  <c r="SB13" i="5"/>
  <c r="TB12" i="5"/>
  <c r="SO12" i="5"/>
  <c r="SB12" i="5"/>
  <c r="TB11" i="5"/>
  <c r="SO11" i="5"/>
  <c r="SB11" i="5"/>
  <c r="TB10" i="5"/>
  <c r="SO10" i="5"/>
  <c r="SB10" i="5"/>
  <c r="TB9" i="5"/>
  <c r="SO9" i="5"/>
  <c r="SB9" i="5"/>
  <c r="TB8" i="5"/>
  <c r="SO8" i="5"/>
  <c r="SB8" i="5"/>
  <c r="TB7" i="5"/>
  <c r="SO7" i="5"/>
  <c r="SB7" i="5"/>
  <c r="TB6" i="5"/>
  <c r="SO6" i="5"/>
  <c r="SB6" i="5"/>
  <c r="RM40" i="5"/>
  <c r="RL40" i="5"/>
  <c r="RK40" i="5"/>
  <c r="RJ40" i="5"/>
  <c r="RI40" i="5"/>
  <c r="RH40" i="5"/>
  <c r="RG40" i="5"/>
  <c r="RF40" i="5"/>
  <c r="RE40" i="5"/>
  <c r="RD40" i="5"/>
  <c r="RC40" i="5"/>
  <c r="RB40" i="5"/>
  <c r="QZ40" i="5"/>
  <c r="QY40" i="5"/>
  <c r="QX40" i="5"/>
  <c r="QW40" i="5"/>
  <c r="QV40" i="5"/>
  <c r="QU40" i="5"/>
  <c r="QT40" i="5"/>
  <c r="QS40" i="5"/>
  <c r="QR40" i="5"/>
  <c r="QQ40" i="5"/>
  <c r="QP40" i="5"/>
  <c r="QO40" i="5"/>
  <c r="QM40" i="5"/>
  <c r="QL40" i="5"/>
  <c r="QK40" i="5"/>
  <c r="QJ40" i="5"/>
  <c r="QI40" i="5"/>
  <c r="QH40" i="5"/>
  <c r="QG40" i="5"/>
  <c r="QF40" i="5"/>
  <c r="QE40" i="5"/>
  <c r="QD40" i="5"/>
  <c r="QC40" i="5"/>
  <c r="QB40" i="5"/>
  <c r="RN39" i="5"/>
  <c r="RA39" i="5"/>
  <c r="QN39" i="5"/>
  <c r="RN38" i="5"/>
  <c r="RA38" i="5"/>
  <c r="QN38" i="5"/>
  <c r="RN37" i="5"/>
  <c r="RA37" i="5"/>
  <c r="QN37" i="5"/>
  <c r="RN36" i="5"/>
  <c r="RA36" i="5"/>
  <c r="QN36" i="5"/>
  <c r="RN35" i="5"/>
  <c r="RA35" i="5"/>
  <c r="QN35" i="5"/>
  <c r="RN34" i="5"/>
  <c r="RA34" i="5"/>
  <c r="QN34" i="5"/>
  <c r="RN33" i="5"/>
  <c r="RA33" i="5"/>
  <c r="QN33" i="5"/>
  <c r="RN32" i="5"/>
  <c r="RA32" i="5"/>
  <c r="QN32" i="5"/>
  <c r="RN31" i="5"/>
  <c r="RA31" i="5"/>
  <c r="QN31" i="5"/>
  <c r="RN30" i="5"/>
  <c r="RA30" i="5"/>
  <c r="QN30" i="5"/>
  <c r="RN29" i="5"/>
  <c r="RA29" i="5"/>
  <c r="QN29" i="5"/>
  <c r="RN28" i="5"/>
  <c r="RA28" i="5"/>
  <c r="QN28" i="5"/>
  <c r="RN27" i="5"/>
  <c r="RA27" i="5"/>
  <c r="QN27" i="5"/>
  <c r="RN26" i="5"/>
  <c r="RA26" i="5"/>
  <c r="QN26" i="5"/>
  <c r="RN25" i="5"/>
  <c r="RA25" i="5"/>
  <c r="QN25" i="5"/>
  <c r="RN24" i="5"/>
  <c r="RA24" i="5"/>
  <c r="QN24" i="5"/>
  <c r="RN23" i="5"/>
  <c r="RA23" i="5"/>
  <c r="QN23" i="5"/>
  <c r="RN22" i="5"/>
  <c r="RA22" i="5"/>
  <c r="QN22" i="5"/>
  <c r="RN21" i="5"/>
  <c r="RA21" i="5"/>
  <c r="QN21" i="5"/>
  <c r="RN20" i="5"/>
  <c r="RA20" i="5"/>
  <c r="QN20" i="5"/>
  <c r="RN19" i="5"/>
  <c r="RA19" i="5"/>
  <c r="QN19" i="5"/>
  <c r="RN18" i="5"/>
  <c r="RA18" i="5"/>
  <c r="QN18" i="5"/>
  <c r="RN17" i="5"/>
  <c r="RA17" i="5"/>
  <c r="QN17" i="5"/>
  <c r="RN16" i="5"/>
  <c r="RA16" i="5"/>
  <c r="QN16" i="5"/>
  <c r="RN15" i="5"/>
  <c r="RA15" i="5"/>
  <c r="QN15" i="5"/>
  <c r="RN14" i="5"/>
  <c r="RA14" i="5"/>
  <c r="QN14" i="5"/>
  <c r="RN13" i="5"/>
  <c r="RA13" i="5"/>
  <c r="QN13" i="5"/>
  <c r="RN12" i="5"/>
  <c r="RA12" i="5"/>
  <c r="QN12" i="5"/>
  <c r="RN11" i="5"/>
  <c r="RA11" i="5"/>
  <c r="QN11" i="5"/>
  <c r="RN10" i="5"/>
  <c r="RA10" i="5"/>
  <c r="QN10" i="5"/>
  <c r="RN9" i="5"/>
  <c r="RA9" i="5"/>
  <c r="QN9" i="5"/>
  <c r="RN8" i="5"/>
  <c r="RA8" i="5"/>
  <c r="QN8" i="5"/>
  <c r="RN7" i="5"/>
  <c r="RA7" i="5"/>
  <c r="QN7" i="5"/>
  <c r="RN6" i="5"/>
  <c r="RA6" i="5"/>
  <c r="QN6" i="5"/>
  <c r="PY40" i="5"/>
  <c r="PX40" i="5"/>
  <c r="PW40" i="5"/>
  <c r="PV40" i="5"/>
  <c r="PU40" i="5"/>
  <c r="PT40" i="5"/>
  <c r="PS40" i="5"/>
  <c r="PR40" i="5"/>
  <c r="PQ40" i="5"/>
  <c r="PP40" i="5"/>
  <c r="PO40" i="5"/>
  <c r="PN40" i="5"/>
  <c r="PL40" i="5"/>
  <c r="PK40" i="5"/>
  <c r="PJ40" i="5"/>
  <c r="PI40" i="5"/>
  <c r="PH40" i="5"/>
  <c r="PG40" i="5"/>
  <c r="PF40" i="5"/>
  <c r="PE40" i="5"/>
  <c r="PD40" i="5"/>
  <c r="PC40" i="5"/>
  <c r="PB40" i="5"/>
  <c r="PA40" i="5"/>
  <c r="OY40" i="5"/>
  <c r="OX40" i="5"/>
  <c r="OW40" i="5"/>
  <c r="OV40" i="5"/>
  <c r="OU40" i="5"/>
  <c r="OT40" i="5"/>
  <c r="OS40" i="5"/>
  <c r="OR40" i="5"/>
  <c r="OQ40" i="5"/>
  <c r="OP40" i="5"/>
  <c r="OO40" i="5"/>
  <c r="ON40" i="5"/>
  <c r="PZ39" i="5"/>
  <c r="PM39" i="5"/>
  <c r="OZ39" i="5"/>
  <c r="PZ38" i="5"/>
  <c r="PM38" i="5"/>
  <c r="OZ38" i="5"/>
  <c r="PZ37" i="5"/>
  <c r="PM37" i="5"/>
  <c r="OZ37" i="5"/>
  <c r="PZ36" i="5"/>
  <c r="PM36" i="5"/>
  <c r="OZ36" i="5"/>
  <c r="PZ35" i="5"/>
  <c r="PM35" i="5"/>
  <c r="OZ35" i="5"/>
  <c r="PZ34" i="5"/>
  <c r="PM34" i="5"/>
  <c r="OZ34" i="5"/>
  <c r="PZ33" i="5"/>
  <c r="PM33" i="5"/>
  <c r="OZ33" i="5"/>
  <c r="PZ32" i="5"/>
  <c r="PM32" i="5"/>
  <c r="OZ32" i="5"/>
  <c r="PZ31" i="5"/>
  <c r="PM31" i="5"/>
  <c r="OZ31" i="5"/>
  <c r="PZ30" i="5"/>
  <c r="PM30" i="5"/>
  <c r="OZ30" i="5"/>
  <c r="PZ29" i="5"/>
  <c r="PM29" i="5"/>
  <c r="OZ29" i="5"/>
  <c r="PZ28" i="5"/>
  <c r="PM28" i="5"/>
  <c r="OZ28" i="5"/>
  <c r="PZ27" i="5"/>
  <c r="PM27" i="5"/>
  <c r="OZ27" i="5"/>
  <c r="PZ26" i="5"/>
  <c r="PM26" i="5"/>
  <c r="OZ26" i="5"/>
  <c r="PZ25" i="5"/>
  <c r="PM25" i="5"/>
  <c r="OZ25" i="5"/>
  <c r="PZ24" i="5"/>
  <c r="PM24" i="5"/>
  <c r="OZ24" i="5"/>
  <c r="PZ23" i="5"/>
  <c r="PM23" i="5"/>
  <c r="OZ23" i="5"/>
  <c r="PZ22" i="5"/>
  <c r="PM22" i="5"/>
  <c r="OZ22" i="5"/>
  <c r="PZ21" i="5"/>
  <c r="PM21" i="5"/>
  <c r="OZ21" i="5"/>
  <c r="PZ20" i="5"/>
  <c r="PM20" i="5"/>
  <c r="OZ20" i="5"/>
  <c r="PZ19" i="5"/>
  <c r="PM19" i="5"/>
  <c r="OZ19" i="5"/>
  <c r="PZ18" i="5"/>
  <c r="PM18" i="5"/>
  <c r="OZ18" i="5"/>
  <c r="PZ17" i="5"/>
  <c r="PM17" i="5"/>
  <c r="OZ17" i="5"/>
  <c r="PZ16" i="5"/>
  <c r="PM16" i="5"/>
  <c r="OZ16" i="5"/>
  <c r="PZ15" i="5"/>
  <c r="PM15" i="5"/>
  <c r="OZ15" i="5"/>
  <c r="PZ14" i="5"/>
  <c r="PM14" i="5"/>
  <c r="OZ14" i="5"/>
  <c r="PZ13" i="5"/>
  <c r="PM13" i="5"/>
  <c r="OZ13" i="5"/>
  <c r="PZ12" i="5"/>
  <c r="PM12" i="5"/>
  <c r="OZ12" i="5"/>
  <c r="PZ11" i="5"/>
  <c r="PM11" i="5"/>
  <c r="OZ11" i="5"/>
  <c r="PZ10" i="5"/>
  <c r="PM10" i="5"/>
  <c r="OZ10" i="5"/>
  <c r="PZ9" i="5"/>
  <c r="PM9" i="5"/>
  <c r="OZ9" i="5"/>
  <c r="PZ8" i="5"/>
  <c r="PM8" i="5"/>
  <c r="OZ8" i="5"/>
  <c r="PZ7" i="5"/>
  <c r="PM7" i="5"/>
  <c r="OZ7" i="5"/>
  <c r="PZ6" i="5"/>
  <c r="PM6" i="5"/>
  <c r="OZ6" i="5"/>
  <c r="OK40" i="5"/>
  <c r="OJ40" i="5"/>
  <c r="OI40" i="5"/>
  <c r="OH40" i="5"/>
  <c r="OG40" i="5"/>
  <c r="OF40" i="5"/>
  <c r="OE40" i="5"/>
  <c r="OD40" i="5"/>
  <c r="OC40" i="5"/>
  <c r="OB40" i="5"/>
  <c r="OA40" i="5"/>
  <c r="NZ40" i="5"/>
  <c r="NX40" i="5"/>
  <c r="NW40" i="5"/>
  <c r="NV40" i="5"/>
  <c r="NU40" i="5"/>
  <c r="NT40" i="5"/>
  <c r="NS40" i="5"/>
  <c r="NR40" i="5"/>
  <c r="NQ40" i="5"/>
  <c r="NP40" i="5"/>
  <c r="NO40" i="5"/>
  <c r="NN40" i="5"/>
  <c r="NM40" i="5"/>
  <c r="NK40" i="5"/>
  <c r="NJ40" i="5"/>
  <c r="NI40" i="5"/>
  <c r="NH40" i="5"/>
  <c r="NG40" i="5"/>
  <c r="NF40" i="5"/>
  <c r="NE40" i="5"/>
  <c r="ND40" i="5"/>
  <c r="NC40" i="5"/>
  <c r="NB40" i="5"/>
  <c r="NA40" i="5"/>
  <c r="MZ40" i="5"/>
  <c r="OL39" i="5"/>
  <c r="NY39" i="5"/>
  <c r="NL39" i="5"/>
  <c r="OL38" i="5"/>
  <c r="NY38" i="5"/>
  <c r="NL38" i="5"/>
  <c r="OM38" i="5" s="1"/>
  <c r="OL37" i="5"/>
  <c r="NY37" i="5"/>
  <c r="NL37" i="5"/>
  <c r="OL36" i="5"/>
  <c r="NY36" i="5"/>
  <c r="NL36" i="5"/>
  <c r="OL35" i="5"/>
  <c r="NY35" i="5"/>
  <c r="NL35" i="5"/>
  <c r="OL34" i="5"/>
  <c r="NY34" i="5"/>
  <c r="NL34" i="5"/>
  <c r="OL33" i="5"/>
  <c r="NY33" i="5"/>
  <c r="NL33" i="5"/>
  <c r="OL32" i="5"/>
  <c r="NY32" i="5"/>
  <c r="NL32" i="5"/>
  <c r="OL31" i="5"/>
  <c r="NY31" i="5"/>
  <c r="NL31" i="5"/>
  <c r="OL30" i="5"/>
  <c r="NY30" i="5"/>
  <c r="NL30" i="5"/>
  <c r="OL29" i="5"/>
  <c r="NY29" i="5"/>
  <c r="NL29" i="5"/>
  <c r="OL28" i="5"/>
  <c r="NY28" i="5"/>
  <c r="NL28" i="5"/>
  <c r="OL27" i="5"/>
  <c r="NY27" i="5"/>
  <c r="NL27" i="5"/>
  <c r="OL26" i="5"/>
  <c r="NY26" i="5"/>
  <c r="NL26" i="5"/>
  <c r="OL25" i="5"/>
  <c r="NY25" i="5"/>
  <c r="NL25" i="5"/>
  <c r="OL24" i="5"/>
  <c r="NY24" i="5"/>
  <c r="NL24" i="5"/>
  <c r="OL23" i="5"/>
  <c r="NY23" i="5"/>
  <c r="NL23" i="5"/>
  <c r="OL22" i="5"/>
  <c r="NY22" i="5"/>
  <c r="NL22" i="5"/>
  <c r="OL21" i="5"/>
  <c r="NY21" i="5"/>
  <c r="NL21" i="5"/>
  <c r="OL20" i="5"/>
  <c r="NY20" i="5"/>
  <c r="NL20" i="5"/>
  <c r="OL19" i="5"/>
  <c r="NY19" i="5"/>
  <c r="NL19" i="5"/>
  <c r="OL18" i="5"/>
  <c r="NY18" i="5"/>
  <c r="NL18" i="5"/>
  <c r="OL17" i="5"/>
  <c r="NY17" i="5"/>
  <c r="NL17" i="5"/>
  <c r="OL16" i="5"/>
  <c r="NY16" i="5"/>
  <c r="NL16" i="5"/>
  <c r="OL15" i="5"/>
  <c r="NY15" i="5"/>
  <c r="NL15" i="5"/>
  <c r="OL14" i="5"/>
  <c r="NY14" i="5"/>
  <c r="NL14" i="5"/>
  <c r="OL13" i="5"/>
  <c r="NY13" i="5"/>
  <c r="NL13" i="5"/>
  <c r="OL12" i="5"/>
  <c r="NY12" i="5"/>
  <c r="NL12" i="5"/>
  <c r="OL11" i="5"/>
  <c r="NY11" i="5"/>
  <c r="NL11" i="5"/>
  <c r="OL10" i="5"/>
  <c r="NY10" i="5"/>
  <c r="NL10" i="5"/>
  <c r="OL9" i="5"/>
  <c r="NY9" i="5"/>
  <c r="NL9" i="5"/>
  <c r="OL8" i="5"/>
  <c r="NY8" i="5"/>
  <c r="NL8" i="5"/>
  <c r="OL7" i="5"/>
  <c r="NY7" i="5"/>
  <c r="NL7" i="5"/>
  <c r="OL6" i="5"/>
  <c r="NY6" i="5"/>
  <c r="NL6" i="5"/>
  <c r="UO40" i="5"/>
  <c r="UN40" i="5"/>
  <c r="UM40" i="5"/>
  <c r="UL40" i="5"/>
  <c r="UK40" i="5"/>
  <c r="UJ40" i="5"/>
  <c r="UI40" i="5"/>
  <c r="UH40" i="5"/>
  <c r="UG40" i="5"/>
  <c r="UF40" i="5"/>
  <c r="UE40" i="5"/>
  <c r="UD40" i="5"/>
  <c r="UB40" i="5"/>
  <c r="UA40" i="5"/>
  <c r="TZ40" i="5"/>
  <c r="TY40" i="5"/>
  <c r="TX40" i="5"/>
  <c r="TW40" i="5"/>
  <c r="TV40" i="5"/>
  <c r="TU40" i="5"/>
  <c r="TT40" i="5"/>
  <c r="TS40" i="5"/>
  <c r="TR40" i="5"/>
  <c r="TQ40" i="5"/>
  <c r="TO40" i="5"/>
  <c r="TN40" i="5"/>
  <c r="TM40" i="5"/>
  <c r="TL40" i="5"/>
  <c r="TK40" i="5"/>
  <c r="TJ40" i="5"/>
  <c r="TI40" i="5"/>
  <c r="TH40" i="5"/>
  <c r="TG40" i="5"/>
  <c r="TF40" i="5"/>
  <c r="TE40" i="5"/>
  <c r="TD40" i="5"/>
  <c r="MW40" i="5"/>
  <c r="MV40" i="5"/>
  <c r="MU40" i="5"/>
  <c r="MT40" i="5"/>
  <c r="MS40" i="5"/>
  <c r="MR40" i="5"/>
  <c r="MQ40" i="5"/>
  <c r="MP40" i="5"/>
  <c r="MO40" i="5"/>
  <c r="MN40" i="5"/>
  <c r="MM40" i="5"/>
  <c r="ML40" i="5"/>
  <c r="MJ40" i="5"/>
  <c r="MI40" i="5"/>
  <c r="MH40" i="5"/>
  <c r="MG40" i="5"/>
  <c r="MF40" i="5"/>
  <c r="ME40" i="5"/>
  <c r="MD40" i="5"/>
  <c r="MC40" i="5"/>
  <c r="MB40" i="5"/>
  <c r="MA40" i="5"/>
  <c r="LZ40" i="5"/>
  <c r="LY40" i="5"/>
  <c r="LW40" i="5"/>
  <c r="LV40" i="5"/>
  <c r="LU40" i="5"/>
  <c r="LT40" i="5"/>
  <c r="LS40" i="5"/>
  <c r="LR40" i="5"/>
  <c r="LQ40" i="5"/>
  <c r="LP40" i="5"/>
  <c r="LO40" i="5"/>
  <c r="LN40" i="5"/>
  <c r="LM40" i="5"/>
  <c r="LL40" i="5"/>
  <c r="LI40" i="5"/>
  <c r="LH40" i="5"/>
  <c r="LG40" i="5"/>
  <c r="LF40" i="5"/>
  <c r="LE40" i="5"/>
  <c r="LD40" i="5"/>
  <c r="LC40" i="5"/>
  <c r="LB40" i="5"/>
  <c r="LA40" i="5"/>
  <c r="KZ40" i="5"/>
  <c r="KY40" i="5"/>
  <c r="KX40" i="5"/>
  <c r="KV40" i="5"/>
  <c r="KU40" i="5"/>
  <c r="KT40" i="5"/>
  <c r="KS40" i="5"/>
  <c r="KR40" i="5"/>
  <c r="KQ40" i="5"/>
  <c r="KP40" i="5"/>
  <c r="KO40" i="5"/>
  <c r="KN40" i="5"/>
  <c r="KM40" i="5"/>
  <c r="KL40" i="5"/>
  <c r="KK40" i="5"/>
  <c r="KI40" i="5"/>
  <c r="KH40" i="5"/>
  <c r="KG40" i="5"/>
  <c r="KF40" i="5"/>
  <c r="KE40" i="5"/>
  <c r="KD40" i="5"/>
  <c r="KC40" i="5"/>
  <c r="KB40" i="5"/>
  <c r="KA40" i="5"/>
  <c r="JZ40" i="5"/>
  <c r="JY40" i="5"/>
  <c r="JX40" i="5"/>
  <c r="JU40" i="5"/>
  <c r="JT40" i="5"/>
  <c r="JS40" i="5"/>
  <c r="JR40" i="5"/>
  <c r="JQ40" i="5"/>
  <c r="JP40" i="5"/>
  <c r="JO40" i="5"/>
  <c r="JN40" i="5"/>
  <c r="JM40" i="5"/>
  <c r="JL40" i="5"/>
  <c r="JK40" i="5"/>
  <c r="JJ40" i="5"/>
  <c r="JH40" i="5"/>
  <c r="JG40" i="5"/>
  <c r="JF40" i="5"/>
  <c r="JE40" i="5"/>
  <c r="JD40" i="5"/>
  <c r="JC40" i="5"/>
  <c r="JB40" i="5"/>
  <c r="JA40" i="5"/>
  <c r="IZ40" i="5"/>
  <c r="IY40" i="5"/>
  <c r="IX40" i="5"/>
  <c r="IW40" i="5"/>
  <c r="IU40" i="5"/>
  <c r="IT40" i="5"/>
  <c r="IS40" i="5"/>
  <c r="IR40" i="5"/>
  <c r="IQ40" i="5"/>
  <c r="IP40" i="5"/>
  <c r="IO40" i="5"/>
  <c r="IN40" i="5"/>
  <c r="IM40" i="5"/>
  <c r="IL40" i="5"/>
  <c r="IK40" i="5"/>
  <c r="IJ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B40" i="5"/>
  <c r="AA40" i="5"/>
  <c r="Z40" i="5"/>
  <c r="Y40" i="5"/>
  <c r="X40" i="5"/>
  <c r="W40" i="5"/>
  <c r="V40" i="5"/>
  <c r="U40" i="5"/>
  <c r="T40" i="5"/>
  <c r="S40" i="5"/>
  <c r="R40" i="5"/>
  <c r="Q40" i="5"/>
  <c r="O40" i="5"/>
  <c r="N40" i="5"/>
  <c r="M40" i="5"/>
  <c r="L40" i="5"/>
  <c r="K40" i="5"/>
  <c r="J40" i="5"/>
  <c r="I40" i="5"/>
  <c r="H40" i="5"/>
  <c r="G40" i="5"/>
  <c r="F40" i="5"/>
  <c r="E40" i="5"/>
  <c r="D40" i="5"/>
  <c r="UP39" i="5"/>
  <c r="UC39" i="5"/>
  <c r="TP39" i="5"/>
  <c r="MX39" i="5"/>
  <c r="MK39" i="5"/>
  <c r="LX39" i="5"/>
  <c r="MY39" i="5" s="1"/>
  <c r="LJ39" i="5"/>
  <c r="KW39" i="5"/>
  <c r="KJ39" i="5"/>
  <c r="JV39" i="5"/>
  <c r="JI39" i="5"/>
  <c r="IV39" i="5"/>
  <c r="JW39" i="5" s="1"/>
  <c r="IH39" i="5"/>
  <c r="HU39" i="5"/>
  <c r="HH39" i="5"/>
  <c r="GT39" i="5"/>
  <c r="GG39" i="5"/>
  <c r="FT39" i="5"/>
  <c r="FF39" i="5"/>
  <c r="ES39" i="5"/>
  <c r="FG39" i="5" s="1"/>
  <c r="EF39" i="5"/>
  <c r="DR39" i="5"/>
  <c r="DE39" i="5"/>
  <c r="CR39" i="5"/>
  <c r="CD39" i="5"/>
  <c r="BQ39" i="5"/>
  <c r="CE39" i="5" s="1"/>
  <c r="BD39" i="5"/>
  <c r="AP39" i="5"/>
  <c r="AC39" i="5"/>
  <c r="P39" i="5"/>
  <c r="AQ39" i="5" s="1"/>
  <c r="UP38" i="5"/>
  <c r="UC38" i="5"/>
  <c r="TP38" i="5"/>
  <c r="MX38" i="5"/>
  <c r="MK38" i="5"/>
  <c r="LX38" i="5"/>
  <c r="LJ38" i="5"/>
  <c r="KW38" i="5"/>
  <c r="KJ38" i="5"/>
  <c r="JV38" i="5"/>
  <c r="JI38" i="5"/>
  <c r="IV38" i="5"/>
  <c r="JW38" i="5" s="1"/>
  <c r="IH38" i="5"/>
  <c r="HU38" i="5"/>
  <c r="HH38" i="5"/>
  <c r="GT38" i="5"/>
  <c r="GG38" i="5"/>
  <c r="FT38" i="5"/>
  <c r="GU38" i="5" s="1"/>
  <c r="FF38" i="5"/>
  <c r="ES38" i="5"/>
  <c r="EF38" i="5"/>
  <c r="DR38" i="5"/>
  <c r="DE38" i="5"/>
  <c r="CR38" i="5"/>
  <c r="DS38" i="5" s="1"/>
  <c r="CD38" i="5"/>
  <c r="BQ38" i="5"/>
  <c r="BD38" i="5"/>
  <c r="AP38" i="5"/>
  <c r="AC38" i="5"/>
  <c r="P38" i="5"/>
  <c r="AQ38" i="5" s="1"/>
  <c r="UP37" i="5"/>
  <c r="UC37" i="5"/>
  <c r="TP37" i="5"/>
  <c r="MX37" i="5"/>
  <c r="MK37" i="5"/>
  <c r="LX37" i="5"/>
  <c r="LJ37" i="5"/>
  <c r="KW37" i="5"/>
  <c r="KJ37" i="5"/>
  <c r="JV37" i="5"/>
  <c r="JI37" i="5"/>
  <c r="IV37" i="5"/>
  <c r="IH37" i="5"/>
  <c r="HU37" i="5"/>
  <c r="HH37" i="5"/>
  <c r="GT37" i="5"/>
  <c r="GG37" i="5"/>
  <c r="FT37" i="5"/>
  <c r="FF37" i="5"/>
  <c r="ES37" i="5"/>
  <c r="EF37" i="5"/>
  <c r="DR37" i="5"/>
  <c r="DE37" i="5"/>
  <c r="CR37" i="5"/>
  <c r="CD37" i="5"/>
  <c r="BQ37" i="5"/>
  <c r="BD37" i="5"/>
  <c r="AP37" i="5"/>
  <c r="AC37" i="5"/>
  <c r="P37" i="5"/>
  <c r="UP36" i="5"/>
  <c r="UC36" i="5"/>
  <c r="TP36" i="5"/>
  <c r="MX36" i="5"/>
  <c r="MK36" i="5"/>
  <c r="LX36" i="5"/>
  <c r="LJ36" i="5"/>
  <c r="KW36" i="5"/>
  <c r="KJ36" i="5"/>
  <c r="JV36" i="5"/>
  <c r="JI36" i="5"/>
  <c r="IV36" i="5"/>
  <c r="IH36" i="5"/>
  <c r="HU36" i="5"/>
  <c r="HH36" i="5"/>
  <c r="GT36" i="5"/>
  <c r="GG36" i="5"/>
  <c r="FT36" i="5"/>
  <c r="FF36" i="5"/>
  <c r="ES36" i="5"/>
  <c r="EF36" i="5"/>
  <c r="DR36" i="5"/>
  <c r="DE36" i="5"/>
  <c r="CR36" i="5"/>
  <c r="CD36" i="5"/>
  <c r="BQ36" i="5"/>
  <c r="BD36" i="5"/>
  <c r="AP36" i="5"/>
  <c r="AC36" i="5"/>
  <c r="P36" i="5"/>
  <c r="UP35" i="5"/>
  <c r="UC35" i="5"/>
  <c r="TP35" i="5"/>
  <c r="MX35" i="5"/>
  <c r="MK35" i="5"/>
  <c r="LX35" i="5"/>
  <c r="LJ35" i="5"/>
  <c r="KW35" i="5"/>
  <c r="KJ35" i="5"/>
  <c r="JV35" i="5"/>
  <c r="JI35" i="5"/>
  <c r="IV35" i="5"/>
  <c r="IH35" i="5"/>
  <c r="HU35" i="5"/>
  <c r="HH35" i="5"/>
  <c r="GT35" i="5"/>
  <c r="GG35" i="5"/>
  <c r="FT35" i="5"/>
  <c r="FF35" i="5"/>
  <c r="ES35" i="5"/>
  <c r="EF35" i="5"/>
  <c r="DR35" i="5"/>
  <c r="DE35" i="5"/>
  <c r="CR35" i="5"/>
  <c r="CD35" i="5"/>
  <c r="BQ35" i="5"/>
  <c r="BD35" i="5"/>
  <c r="AP35" i="5"/>
  <c r="AC35" i="5"/>
  <c r="P35" i="5"/>
  <c r="UP34" i="5"/>
  <c r="UC34" i="5"/>
  <c r="TP34" i="5"/>
  <c r="MX34" i="5"/>
  <c r="MK34" i="5"/>
  <c r="LX34" i="5"/>
  <c r="LJ34" i="5"/>
  <c r="KW34" i="5"/>
  <c r="KJ34" i="5"/>
  <c r="JV34" i="5"/>
  <c r="JI34" i="5"/>
  <c r="IV34" i="5"/>
  <c r="IH34" i="5"/>
  <c r="HU34" i="5"/>
  <c r="HH34" i="5"/>
  <c r="GT34" i="5"/>
  <c r="GG34" i="5"/>
  <c r="FT34" i="5"/>
  <c r="FF34" i="5"/>
  <c r="ES34" i="5"/>
  <c r="EF34" i="5"/>
  <c r="DR34" i="5"/>
  <c r="DE34" i="5"/>
  <c r="CR34" i="5"/>
  <c r="CD34" i="5"/>
  <c r="BQ34" i="5"/>
  <c r="BD34" i="5"/>
  <c r="AP34" i="5"/>
  <c r="AC34" i="5"/>
  <c r="P34" i="5"/>
  <c r="UP33" i="5"/>
  <c r="UC33" i="5"/>
  <c r="TP33" i="5"/>
  <c r="MX33" i="5"/>
  <c r="MK33" i="5"/>
  <c r="LX33" i="5"/>
  <c r="LJ33" i="5"/>
  <c r="KW33" i="5"/>
  <c r="KJ33" i="5"/>
  <c r="JV33" i="5"/>
  <c r="JI33" i="5"/>
  <c r="IV33" i="5"/>
  <c r="IH33" i="5"/>
  <c r="HU33" i="5"/>
  <c r="HH33" i="5"/>
  <c r="GT33" i="5"/>
  <c r="GG33" i="5"/>
  <c r="FT33" i="5"/>
  <c r="FF33" i="5"/>
  <c r="ES33" i="5"/>
  <c r="EF33" i="5"/>
  <c r="DR33" i="5"/>
  <c r="DE33" i="5"/>
  <c r="CR33" i="5"/>
  <c r="CD33" i="5"/>
  <c r="BQ33" i="5"/>
  <c r="BD33" i="5"/>
  <c r="AP33" i="5"/>
  <c r="AC33" i="5"/>
  <c r="P33" i="5"/>
  <c r="UP32" i="5"/>
  <c r="UC32" i="5"/>
  <c r="TP32" i="5"/>
  <c r="MX32" i="5"/>
  <c r="MK32" i="5"/>
  <c r="LX32" i="5"/>
  <c r="LJ32" i="5"/>
  <c r="KW32" i="5"/>
  <c r="KJ32" i="5"/>
  <c r="JV32" i="5"/>
  <c r="JI32" i="5"/>
  <c r="IV32" i="5"/>
  <c r="IH32" i="5"/>
  <c r="HU32" i="5"/>
  <c r="HH32" i="5"/>
  <c r="GT32" i="5"/>
  <c r="GG32" i="5"/>
  <c r="FT32" i="5"/>
  <c r="FF32" i="5"/>
  <c r="ES32" i="5"/>
  <c r="EF32" i="5"/>
  <c r="DR32" i="5"/>
  <c r="DE32" i="5"/>
  <c r="CR32" i="5"/>
  <c r="CD32" i="5"/>
  <c r="BQ32" i="5"/>
  <c r="BD32" i="5"/>
  <c r="AP32" i="5"/>
  <c r="AC32" i="5"/>
  <c r="P32" i="5"/>
  <c r="UP31" i="5"/>
  <c r="UC31" i="5"/>
  <c r="TP31" i="5"/>
  <c r="MX31" i="5"/>
  <c r="MK31" i="5"/>
  <c r="LX31" i="5"/>
  <c r="LJ31" i="5"/>
  <c r="KW31" i="5"/>
  <c r="KJ31" i="5"/>
  <c r="JV31" i="5"/>
  <c r="JI31" i="5"/>
  <c r="IV31" i="5"/>
  <c r="IH31" i="5"/>
  <c r="HU31" i="5"/>
  <c r="HH31" i="5"/>
  <c r="GT31" i="5"/>
  <c r="GG31" i="5"/>
  <c r="FT31" i="5"/>
  <c r="FF31" i="5"/>
  <c r="ES31" i="5"/>
  <c r="EF31" i="5"/>
  <c r="DR31" i="5"/>
  <c r="DE31" i="5"/>
  <c r="CR31" i="5"/>
  <c r="CD31" i="5"/>
  <c r="BQ31" i="5"/>
  <c r="BD31" i="5"/>
  <c r="AP31" i="5"/>
  <c r="AC31" i="5"/>
  <c r="P31" i="5"/>
  <c r="UP30" i="5"/>
  <c r="UC30" i="5"/>
  <c r="TP30" i="5"/>
  <c r="MX30" i="5"/>
  <c r="MK30" i="5"/>
  <c r="LX30" i="5"/>
  <c r="LJ30" i="5"/>
  <c r="KW30" i="5"/>
  <c r="KJ30" i="5"/>
  <c r="JV30" i="5"/>
  <c r="JI30" i="5"/>
  <c r="IV30" i="5"/>
  <c r="IH30" i="5"/>
  <c r="HU30" i="5"/>
  <c r="HH30" i="5"/>
  <c r="GT30" i="5"/>
  <c r="GG30" i="5"/>
  <c r="FT30" i="5"/>
  <c r="FF30" i="5"/>
  <c r="ES30" i="5"/>
  <c r="EF30" i="5"/>
  <c r="DR30" i="5"/>
  <c r="DE30" i="5"/>
  <c r="CR30" i="5"/>
  <c r="CD30" i="5"/>
  <c r="BQ30" i="5"/>
  <c r="BD30" i="5"/>
  <c r="AP30" i="5"/>
  <c r="AC30" i="5"/>
  <c r="P30" i="5"/>
  <c r="UP29" i="5"/>
  <c r="UC29" i="5"/>
  <c r="TP29" i="5"/>
  <c r="MX29" i="5"/>
  <c r="MK29" i="5"/>
  <c r="LX29" i="5"/>
  <c r="LJ29" i="5"/>
  <c r="KW29" i="5"/>
  <c r="KJ29" i="5"/>
  <c r="JV29" i="5"/>
  <c r="JI29" i="5"/>
  <c r="IV29" i="5"/>
  <c r="IH29" i="5"/>
  <c r="HU29" i="5"/>
  <c r="HH29" i="5"/>
  <c r="GT29" i="5"/>
  <c r="GG29" i="5"/>
  <c r="FT29" i="5"/>
  <c r="FF29" i="5"/>
  <c r="ES29" i="5"/>
  <c r="EF29" i="5"/>
  <c r="DR29" i="5"/>
  <c r="DE29" i="5"/>
  <c r="CR29" i="5"/>
  <c r="CD29" i="5"/>
  <c r="BQ29" i="5"/>
  <c r="BD29" i="5"/>
  <c r="AP29" i="5"/>
  <c r="AC29" i="5"/>
  <c r="P29" i="5"/>
  <c r="UP28" i="5"/>
  <c r="UC28" i="5"/>
  <c r="TP28" i="5"/>
  <c r="MX28" i="5"/>
  <c r="MK28" i="5"/>
  <c r="LX28" i="5"/>
  <c r="LJ28" i="5"/>
  <c r="KW28" i="5"/>
  <c r="KJ28" i="5"/>
  <c r="JV28" i="5"/>
  <c r="JI28" i="5"/>
  <c r="IV28" i="5"/>
  <c r="IH28" i="5"/>
  <c r="HU28" i="5"/>
  <c r="HH28" i="5"/>
  <c r="GT28" i="5"/>
  <c r="GG28" i="5"/>
  <c r="FT28" i="5"/>
  <c r="FF28" i="5"/>
  <c r="ES28" i="5"/>
  <c r="EF28" i="5"/>
  <c r="DR28" i="5"/>
  <c r="DE28" i="5"/>
  <c r="CR28" i="5"/>
  <c r="CD28" i="5"/>
  <c r="BQ28" i="5"/>
  <c r="BD28" i="5"/>
  <c r="AP28" i="5"/>
  <c r="AC28" i="5"/>
  <c r="P28" i="5"/>
  <c r="UP27" i="5"/>
  <c r="UC27" i="5"/>
  <c r="TP27" i="5"/>
  <c r="MX27" i="5"/>
  <c r="MK27" i="5"/>
  <c r="LX27" i="5"/>
  <c r="LJ27" i="5"/>
  <c r="KW27" i="5"/>
  <c r="KJ27" i="5"/>
  <c r="JV27" i="5"/>
  <c r="JI27" i="5"/>
  <c r="IV27" i="5"/>
  <c r="IH27" i="5"/>
  <c r="HU27" i="5"/>
  <c r="HH27" i="5"/>
  <c r="GT27" i="5"/>
  <c r="GG27" i="5"/>
  <c r="FT27" i="5"/>
  <c r="FF27" i="5"/>
  <c r="ES27" i="5"/>
  <c r="EF27" i="5"/>
  <c r="DR27" i="5"/>
  <c r="DE27" i="5"/>
  <c r="CR27" i="5"/>
  <c r="CD27" i="5"/>
  <c r="BQ27" i="5"/>
  <c r="BD27" i="5"/>
  <c r="AP27" i="5"/>
  <c r="AC27" i="5"/>
  <c r="P27" i="5"/>
  <c r="UP26" i="5"/>
  <c r="UC26" i="5"/>
  <c r="TP26" i="5"/>
  <c r="MX26" i="5"/>
  <c r="MK26" i="5"/>
  <c r="LX26" i="5"/>
  <c r="LJ26" i="5"/>
  <c r="KW26" i="5"/>
  <c r="KJ26" i="5"/>
  <c r="JV26" i="5"/>
  <c r="JI26" i="5"/>
  <c r="IV26" i="5"/>
  <c r="IH26" i="5"/>
  <c r="HU26" i="5"/>
  <c r="HH26" i="5"/>
  <c r="GT26" i="5"/>
  <c r="GG26" i="5"/>
  <c r="FT26" i="5"/>
  <c r="FF26" i="5"/>
  <c r="ES26" i="5"/>
  <c r="EF26" i="5"/>
  <c r="DR26" i="5"/>
  <c r="DE26" i="5"/>
  <c r="CR26" i="5"/>
  <c r="CD26" i="5"/>
  <c r="BQ26" i="5"/>
  <c r="BD26" i="5"/>
  <c r="AP26" i="5"/>
  <c r="AC26" i="5"/>
  <c r="P26" i="5"/>
  <c r="UP25" i="5"/>
  <c r="UC25" i="5"/>
  <c r="TP25" i="5"/>
  <c r="MX25" i="5"/>
  <c r="MK25" i="5"/>
  <c r="LX25" i="5"/>
  <c r="LJ25" i="5"/>
  <c r="KW25" i="5"/>
  <c r="KJ25" i="5"/>
  <c r="JV25" i="5"/>
  <c r="JI25" i="5"/>
  <c r="IV25" i="5"/>
  <c r="IH25" i="5"/>
  <c r="HU25" i="5"/>
  <c r="HH25" i="5"/>
  <c r="GT25" i="5"/>
  <c r="GG25" i="5"/>
  <c r="FT25" i="5"/>
  <c r="FF25" i="5"/>
  <c r="ES25" i="5"/>
  <c r="EF25" i="5"/>
  <c r="DR25" i="5"/>
  <c r="DE25" i="5"/>
  <c r="CR25" i="5"/>
  <c r="CD25" i="5"/>
  <c r="BQ25" i="5"/>
  <c r="BD25" i="5"/>
  <c r="AP25" i="5"/>
  <c r="AC25" i="5"/>
  <c r="P25" i="5"/>
  <c r="UP24" i="5"/>
  <c r="UC24" i="5"/>
  <c r="TP24" i="5"/>
  <c r="MX24" i="5"/>
  <c r="MK24" i="5"/>
  <c r="LX24" i="5"/>
  <c r="LJ24" i="5"/>
  <c r="KW24" i="5"/>
  <c r="KJ24" i="5"/>
  <c r="JV24" i="5"/>
  <c r="JI24" i="5"/>
  <c r="IV24" i="5"/>
  <c r="IH24" i="5"/>
  <c r="HU24" i="5"/>
  <c r="HH24" i="5"/>
  <c r="GT24" i="5"/>
  <c r="GG24" i="5"/>
  <c r="FT24" i="5"/>
  <c r="FF24" i="5"/>
  <c r="ES24" i="5"/>
  <c r="EF24" i="5"/>
  <c r="DR24" i="5"/>
  <c r="DE24" i="5"/>
  <c r="CR24" i="5"/>
  <c r="CD24" i="5"/>
  <c r="BQ24" i="5"/>
  <c r="BD24" i="5"/>
  <c r="AP24" i="5"/>
  <c r="AC24" i="5"/>
  <c r="P24" i="5"/>
  <c r="UP23" i="5"/>
  <c r="UC23" i="5"/>
  <c r="TP23" i="5"/>
  <c r="MX23" i="5"/>
  <c r="MK23" i="5"/>
  <c r="LX23" i="5"/>
  <c r="LJ23" i="5"/>
  <c r="KW23" i="5"/>
  <c r="KJ23" i="5"/>
  <c r="JV23" i="5"/>
  <c r="JI23" i="5"/>
  <c r="IV23" i="5"/>
  <c r="IH23" i="5"/>
  <c r="HU23" i="5"/>
  <c r="HH23" i="5"/>
  <c r="GT23" i="5"/>
  <c r="GG23" i="5"/>
  <c r="FT23" i="5"/>
  <c r="FF23" i="5"/>
  <c r="ES23" i="5"/>
  <c r="EF23" i="5"/>
  <c r="DR23" i="5"/>
  <c r="DE23" i="5"/>
  <c r="CR23" i="5"/>
  <c r="CD23" i="5"/>
  <c r="BQ23" i="5"/>
  <c r="BD23" i="5"/>
  <c r="AP23" i="5"/>
  <c r="AC23" i="5"/>
  <c r="P23" i="5"/>
  <c r="UP22" i="5"/>
  <c r="UC22" i="5"/>
  <c r="TP22" i="5"/>
  <c r="MX22" i="5"/>
  <c r="MK22" i="5"/>
  <c r="LX22" i="5"/>
  <c r="LJ22" i="5"/>
  <c r="KW22" i="5"/>
  <c r="KJ22" i="5"/>
  <c r="JV22" i="5"/>
  <c r="JI22" i="5"/>
  <c r="IV22" i="5"/>
  <c r="IH22" i="5"/>
  <c r="HU22" i="5"/>
  <c r="HH22" i="5"/>
  <c r="GT22" i="5"/>
  <c r="GG22" i="5"/>
  <c r="FT22" i="5"/>
  <c r="FF22" i="5"/>
  <c r="ES22" i="5"/>
  <c r="EF22" i="5"/>
  <c r="DR22" i="5"/>
  <c r="DE22" i="5"/>
  <c r="CR22" i="5"/>
  <c r="CD22" i="5"/>
  <c r="BQ22" i="5"/>
  <c r="BD22" i="5"/>
  <c r="AP22" i="5"/>
  <c r="AC22" i="5"/>
  <c r="P22" i="5"/>
  <c r="UP21" i="5"/>
  <c r="UC21" i="5"/>
  <c r="TP21" i="5"/>
  <c r="MX21" i="5"/>
  <c r="MK21" i="5"/>
  <c r="LX21" i="5"/>
  <c r="LJ21" i="5"/>
  <c r="KW21" i="5"/>
  <c r="KJ21" i="5"/>
  <c r="JV21" i="5"/>
  <c r="JI21" i="5"/>
  <c r="IV21" i="5"/>
  <c r="IH21" i="5"/>
  <c r="HU21" i="5"/>
  <c r="HH21" i="5"/>
  <c r="GT21" i="5"/>
  <c r="GG21" i="5"/>
  <c r="FT21" i="5"/>
  <c r="FF21" i="5"/>
  <c r="ES21" i="5"/>
  <c r="EF21" i="5"/>
  <c r="DR21" i="5"/>
  <c r="DE21" i="5"/>
  <c r="CR21" i="5"/>
  <c r="CD21" i="5"/>
  <c r="BQ21" i="5"/>
  <c r="BD21" i="5"/>
  <c r="AP21" i="5"/>
  <c r="AC21" i="5"/>
  <c r="P21" i="5"/>
  <c r="UP20" i="5"/>
  <c r="UC20" i="5"/>
  <c r="TP20" i="5"/>
  <c r="MX20" i="5"/>
  <c r="MK20" i="5"/>
  <c r="LX20" i="5"/>
  <c r="LJ20" i="5"/>
  <c r="KW20" i="5"/>
  <c r="KJ20" i="5"/>
  <c r="JV20" i="5"/>
  <c r="JI20" i="5"/>
  <c r="IV20" i="5"/>
  <c r="IH20" i="5"/>
  <c r="HU20" i="5"/>
  <c r="HH20" i="5"/>
  <c r="GT20" i="5"/>
  <c r="GG20" i="5"/>
  <c r="FT20" i="5"/>
  <c r="FF20" i="5"/>
  <c r="ES20" i="5"/>
  <c r="EF20" i="5"/>
  <c r="DR20" i="5"/>
  <c r="DE20" i="5"/>
  <c r="CR20" i="5"/>
  <c r="CD20" i="5"/>
  <c r="BQ20" i="5"/>
  <c r="BD20" i="5"/>
  <c r="AP20" i="5"/>
  <c r="AC20" i="5"/>
  <c r="P20" i="5"/>
  <c r="UP19" i="5"/>
  <c r="UC19" i="5"/>
  <c r="TP19" i="5"/>
  <c r="MX19" i="5"/>
  <c r="MK19" i="5"/>
  <c r="LX19" i="5"/>
  <c r="LJ19" i="5"/>
  <c r="KW19" i="5"/>
  <c r="KJ19" i="5"/>
  <c r="JV19" i="5"/>
  <c r="JI19" i="5"/>
  <c r="IV19" i="5"/>
  <c r="IH19" i="5"/>
  <c r="HU19" i="5"/>
  <c r="HH19" i="5"/>
  <c r="GT19" i="5"/>
  <c r="GG19" i="5"/>
  <c r="FT19" i="5"/>
  <c r="FF19" i="5"/>
  <c r="ES19" i="5"/>
  <c r="EF19" i="5"/>
  <c r="DR19" i="5"/>
  <c r="DE19" i="5"/>
  <c r="CR19" i="5"/>
  <c r="CD19" i="5"/>
  <c r="BQ19" i="5"/>
  <c r="BD19" i="5"/>
  <c r="AP19" i="5"/>
  <c r="AC19" i="5"/>
  <c r="P19" i="5"/>
  <c r="UP18" i="5"/>
  <c r="UC18" i="5"/>
  <c r="TP18" i="5"/>
  <c r="MX18" i="5"/>
  <c r="MK18" i="5"/>
  <c r="LX18" i="5"/>
  <c r="LJ18" i="5"/>
  <c r="KW18" i="5"/>
  <c r="KJ18" i="5"/>
  <c r="JV18" i="5"/>
  <c r="JI18" i="5"/>
  <c r="IV18" i="5"/>
  <c r="IH18" i="5"/>
  <c r="HU18" i="5"/>
  <c r="HH18" i="5"/>
  <c r="GT18" i="5"/>
  <c r="GG18" i="5"/>
  <c r="FT18" i="5"/>
  <c r="FF18" i="5"/>
  <c r="ES18" i="5"/>
  <c r="EF18" i="5"/>
  <c r="DR18" i="5"/>
  <c r="DE18" i="5"/>
  <c r="CR18" i="5"/>
  <c r="CD18" i="5"/>
  <c r="BQ18" i="5"/>
  <c r="BD18" i="5"/>
  <c r="AP18" i="5"/>
  <c r="AC18" i="5"/>
  <c r="P18" i="5"/>
  <c r="UP17" i="5"/>
  <c r="UC17" i="5"/>
  <c r="TP17" i="5"/>
  <c r="MX17" i="5"/>
  <c r="MK17" i="5"/>
  <c r="LX17" i="5"/>
  <c r="LJ17" i="5"/>
  <c r="KW17" i="5"/>
  <c r="KJ17" i="5"/>
  <c r="JV17" i="5"/>
  <c r="JI17" i="5"/>
  <c r="IV17" i="5"/>
  <c r="IH17" i="5"/>
  <c r="HU17" i="5"/>
  <c r="HH17" i="5"/>
  <c r="GT17" i="5"/>
  <c r="GG17" i="5"/>
  <c r="FT17" i="5"/>
  <c r="FF17" i="5"/>
  <c r="ES17" i="5"/>
  <c r="EF17" i="5"/>
  <c r="DR17" i="5"/>
  <c r="DE17" i="5"/>
  <c r="CR17" i="5"/>
  <c r="CD17" i="5"/>
  <c r="BQ17" i="5"/>
  <c r="BD17" i="5"/>
  <c r="AP17" i="5"/>
  <c r="AC17" i="5"/>
  <c r="P17" i="5"/>
  <c r="UP16" i="5"/>
  <c r="UC16" i="5"/>
  <c r="TP16" i="5"/>
  <c r="MX16" i="5"/>
  <c r="MK16" i="5"/>
  <c r="LX16" i="5"/>
  <c r="LJ16" i="5"/>
  <c r="KW16" i="5"/>
  <c r="KJ16" i="5"/>
  <c r="JV16" i="5"/>
  <c r="JI16" i="5"/>
  <c r="IV16" i="5"/>
  <c r="IH16" i="5"/>
  <c r="HU16" i="5"/>
  <c r="HH16" i="5"/>
  <c r="GT16" i="5"/>
  <c r="GG16" i="5"/>
  <c r="FT16" i="5"/>
  <c r="FF16" i="5"/>
  <c r="ES16" i="5"/>
  <c r="EF16" i="5"/>
  <c r="DR16" i="5"/>
  <c r="DE16" i="5"/>
  <c r="CR16" i="5"/>
  <c r="CD16" i="5"/>
  <c r="BQ16" i="5"/>
  <c r="BD16" i="5"/>
  <c r="AP16" i="5"/>
  <c r="AC16" i="5"/>
  <c r="P16" i="5"/>
  <c r="UP15" i="5"/>
  <c r="UC15" i="5"/>
  <c r="TP15" i="5"/>
  <c r="MX15" i="5"/>
  <c r="MK15" i="5"/>
  <c r="LX15" i="5"/>
  <c r="LJ15" i="5"/>
  <c r="KW15" i="5"/>
  <c r="KJ15" i="5"/>
  <c r="JV15" i="5"/>
  <c r="JI15" i="5"/>
  <c r="IV15" i="5"/>
  <c r="IH15" i="5"/>
  <c r="HU15" i="5"/>
  <c r="HH15" i="5"/>
  <c r="GT15" i="5"/>
  <c r="GG15" i="5"/>
  <c r="FT15" i="5"/>
  <c r="FF15" i="5"/>
  <c r="ES15" i="5"/>
  <c r="EF15" i="5"/>
  <c r="DR15" i="5"/>
  <c r="DE15" i="5"/>
  <c r="CR15" i="5"/>
  <c r="CD15" i="5"/>
  <c r="BQ15" i="5"/>
  <c r="BD15" i="5"/>
  <c r="AP15" i="5"/>
  <c r="AC15" i="5"/>
  <c r="P15" i="5"/>
  <c r="UP14" i="5"/>
  <c r="UC14" i="5"/>
  <c r="TP14" i="5"/>
  <c r="MX14" i="5"/>
  <c r="MK14" i="5"/>
  <c r="LX14" i="5"/>
  <c r="LJ14" i="5"/>
  <c r="KW14" i="5"/>
  <c r="KJ14" i="5"/>
  <c r="JV14" i="5"/>
  <c r="JI14" i="5"/>
  <c r="IV14" i="5"/>
  <c r="IH14" i="5"/>
  <c r="HU14" i="5"/>
  <c r="HH14" i="5"/>
  <c r="GT14" i="5"/>
  <c r="GG14" i="5"/>
  <c r="FT14" i="5"/>
  <c r="FF14" i="5"/>
  <c r="ES14" i="5"/>
  <c r="EF14" i="5"/>
  <c r="DR14" i="5"/>
  <c r="DE14" i="5"/>
  <c r="CR14" i="5"/>
  <c r="CD14" i="5"/>
  <c r="BQ14" i="5"/>
  <c r="BD14" i="5"/>
  <c r="AP14" i="5"/>
  <c r="AC14" i="5"/>
  <c r="P14" i="5"/>
  <c r="UP13" i="5"/>
  <c r="UC13" i="5"/>
  <c r="TP13" i="5"/>
  <c r="MX13" i="5"/>
  <c r="MK13" i="5"/>
  <c r="LX13" i="5"/>
  <c r="LJ13" i="5"/>
  <c r="KW13" i="5"/>
  <c r="KJ13" i="5"/>
  <c r="JV13" i="5"/>
  <c r="JI13" i="5"/>
  <c r="IV13" i="5"/>
  <c r="IH13" i="5"/>
  <c r="HU13" i="5"/>
  <c r="HH13" i="5"/>
  <c r="GT13" i="5"/>
  <c r="GG13" i="5"/>
  <c r="FT13" i="5"/>
  <c r="FF13" i="5"/>
  <c r="ES13" i="5"/>
  <c r="EF13" i="5"/>
  <c r="DR13" i="5"/>
  <c r="DE13" i="5"/>
  <c r="CR13" i="5"/>
  <c r="CD13" i="5"/>
  <c r="BQ13" i="5"/>
  <c r="BD13" i="5"/>
  <c r="AP13" i="5"/>
  <c r="AC13" i="5"/>
  <c r="P13" i="5"/>
  <c r="UP12" i="5"/>
  <c r="UC12" i="5"/>
  <c r="TP12" i="5"/>
  <c r="MX12" i="5"/>
  <c r="MK12" i="5"/>
  <c r="LX12" i="5"/>
  <c r="LJ12" i="5"/>
  <c r="KW12" i="5"/>
  <c r="KJ12" i="5"/>
  <c r="JV12" i="5"/>
  <c r="JI12" i="5"/>
  <c r="IV12" i="5"/>
  <c r="IH12" i="5"/>
  <c r="HU12" i="5"/>
  <c r="HH12" i="5"/>
  <c r="GT12" i="5"/>
  <c r="GG12" i="5"/>
  <c r="FT12" i="5"/>
  <c r="FF12" i="5"/>
  <c r="ES12" i="5"/>
  <c r="EF12" i="5"/>
  <c r="DR12" i="5"/>
  <c r="DE12" i="5"/>
  <c r="CR12" i="5"/>
  <c r="CD12" i="5"/>
  <c r="BQ12" i="5"/>
  <c r="BD12" i="5"/>
  <c r="AP12" i="5"/>
  <c r="AC12" i="5"/>
  <c r="P12" i="5"/>
  <c r="UP11" i="5"/>
  <c r="UC11" i="5"/>
  <c r="TP11" i="5"/>
  <c r="MX11" i="5"/>
  <c r="MK11" i="5"/>
  <c r="LX11" i="5"/>
  <c r="LJ11" i="5"/>
  <c r="KW11" i="5"/>
  <c r="KJ11" i="5"/>
  <c r="JV11" i="5"/>
  <c r="JI11" i="5"/>
  <c r="IV11" i="5"/>
  <c r="IH11" i="5"/>
  <c r="HU11" i="5"/>
  <c r="HH11" i="5"/>
  <c r="GT11" i="5"/>
  <c r="GG11" i="5"/>
  <c r="FT11" i="5"/>
  <c r="FF11" i="5"/>
  <c r="ES11" i="5"/>
  <c r="EF11" i="5"/>
  <c r="DR11" i="5"/>
  <c r="DE11" i="5"/>
  <c r="CR11" i="5"/>
  <c r="CD11" i="5"/>
  <c r="BQ11" i="5"/>
  <c r="BD11" i="5"/>
  <c r="AP11" i="5"/>
  <c r="AC11" i="5"/>
  <c r="P11" i="5"/>
  <c r="UP10" i="5"/>
  <c r="UC10" i="5"/>
  <c r="TP10" i="5"/>
  <c r="MX10" i="5"/>
  <c r="MK10" i="5"/>
  <c r="LX10" i="5"/>
  <c r="LJ10" i="5"/>
  <c r="KW10" i="5"/>
  <c r="KJ10" i="5"/>
  <c r="JV10" i="5"/>
  <c r="JI10" i="5"/>
  <c r="IV10" i="5"/>
  <c r="IH10" i="5"/>
  <c r="HU10" i="5"/>
  <c r="HH10" i="5"/>
  <c r="GT10" i="5"/>
  <c r="GG10" i="5"/>
  <c r="FT10" i="5"/>
  <c r="FF10" i="5"/>
  <c r="ES10" i="5"/>
  <c r="EF10" i="5"/>
  <c r="DR10" i="5"/>
  <c r="DE10" i="5"/>
  <c r="CR10" i="5"/>
  <c r="CD10" i="5"/>
  <c r="BQ10" i="5"/>
  <c r="BD10" i="5"/>
  <c r="AP10" i="5"/>
  <c r="AC10" i="5"/>
  <c r="P10" i="5"/>
  <c r="UP9" i="5"/>
  <c r="UC9" i="5"/>
  <c r="TP9" i="5"/>
  <c r="MX9" i="5"/>
  <c r="MK9" i="5"/>
  <c r="LX9" i="5"/>
  <c r="LJ9" i="5"/>
  <c r="KW9" i="5"/>
  <c r="KJ9" i="5"/>
  <c r="JV9" i="5"/>
  <c r="JI9" i="5"/>
  <c r="IV9" i="5"/>
  <c r="IH9" i="5"/>
  <c r="HU9" i="5"/>
  <c r="HH9" i="5"/>
  <c r="GT9" i="5"/>
  <c r="GG9" i="5"/>
  <c r="FT9" i="5"/>
  <c r="FF9" i="5"/>
  <c r="ES9" i="5"/>
  <c r="EF9" i="5"/>
  <c r="DR9" i="5"/>
  <c r="DE9" i="5"/>
  <c r="CR9" i="5"/>
  <c r="CD9" i="5"/>
  <c r="BQ9" i="5"/>
  <c r="BD9" i="5"/>
  <c r="AP9" i="5"/>
  <c r="AC9" i="5"/>
  <c r="P9" i="5"/>
  <c r="UP8" i="5"/>
  <c r="UC8" i="5"/>
  <c r="TP8" i="5"/>
  <c r="MX8" i="5"/>
  <c r="MK8" i="5"/>
  <c r="LX8" i="5"/>
  <c r="LJ8" i="5"/>
  <c r="KW8" i="5"/>
  <c r="KJ8" i="5"/>
  <c r="JV8" i="5"/>
  <c r="JI8" i="5"/>
  <c r="IV8" i="5"/>
  <c r="IH8" i="5"/>
  <c r="HU8" i="5"/>
  <c r="HH8" i="5"/>
  <c r="GT8" i="5"/>
  <c r="GG8" i="5"/>
  <c r="FT8" i="5"/>
  <c r="FF8" i="5"/>
  <c r="ES8" i="5"/>
  <c r="EF8" i="5"/>
  <c r="DR8" i="5"/>
  <c r="DE8" i="5"/>
  <c r="CR8" i="5"/>
  <c r="CD8" i="5"/>
  <c r="BQ8" i="5"/>
  <c r="BD8" i="5"/>
  <c r="AP8" i="5"/>
  <c r="AC8" i="5"/>
  <c r="P8" i="5"/>
  <c r="UP7" i="5"/>
  <c r="UC7" i="5"/>
  <c r="TP7" i="5"/>
  <c r="MX7" i="5"/>
  <c r="MK7" i="5"/>
  <c r="LX7" i="5"/>
  <c r="LJ7" i="5"/>
  <c r="KW7" i="5"/>
  <c r="KJ7" i="5"/>
  <c r="JV7" i="5"/>
  <c r="JI7" i="5"/>
  <c r="IV7" i="5"/>
  <c r="IH7" i="5"/>
  <c r="HU7" i="5"/>
  <c r="HH7" i="5"/>
  <c r="GT7" i="5"/>
  <c r="GG7" i="5"/>
  <c r="FT7" i="5"/>
  <c r="FF7" i="5"/>
  <c r="ES7" i="5"/>
  <c r="EF7" i="5"/>
  <c r="DR7" i="5"/>
  <c r="DE7" i="5"/>
  <c r="CR7" i="5"/>
  <c r="CD7" i="5"/>
  <c r="BQ7" i="5"/>
  <c r="BD7" i="5"/>
  <c r="AP7" i="5"/>
  <c r="AC7" i="5"/>
  <c r="P7" i="5"/>
  <c r="UP6" i="5"/>
  <c r="UC6" i="5"/>
  <c r="TP6" i="5"/>
  <c r="MX6" i="5"/>
  <c r="MK6" i="5"/>
  <c r="LX6" i="5"/>
  <c r="LJ6" i="5"/>
  <c r="KW6" i="5"/>
  <c r="KJ6" i="5"/>
  <c r="JV6" i="5"/>
  <c r="JI6" i="5"/>
  <c r="IV6" i="5"/>
  <c r="IH6" i="5"/>
  <c r="HU6" i="5"/>
  <c r="HH6" i="5"/>
  <c r="GT6" i="5"/>
  <c r="GG6" i="5"/>
  <c r="FT6" i="5"/>
  <c r="FF6" i="5"/>
  <c r="ES6" i="5"/>
  <c r="EF6" i="5"/>
  <c r="DR6" i="5"/>
  <c r="DE6" i="5"/>
  <c r="CR6" i="5"/>
  <c r="CD6" i="5"/>
  <c r="BQ6" i="5"/>
  <c r="BD6" i="5"/>
  <c r="AP6" i="5"/>
  <c r="AC6" i="5"/>
  <c r="P6" i="5"/>
  <c r="GS40" i="4"/>
  <c r="GR40" i="4"/>
  <c r="GQ40" i="4"/>
  <c r="GP40" i="4"/>
  <c r="GO40" i="4"/>
  <c r="GN40" i="4"/>
  <c r="GM40" i="4"/>
  <c r="GL40" i="4"/>
  <c r="GK40" i="4"/>
  <c r="GJ40" i="4"/>
  <c r="GI40" i="4"/>
  <c r="GH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B40" i="4"/>
  <c r="AA40" i="4"/>
  <c r="Z40" i="4"/>
  <c r="Y40" i="4"/>
  <c r="X40" i="4"/>
  <c r="W40" i="4"/>
  <c r="V40" i="4"/>
  <c r="U40" i="4"/>
  <c r="T40" i="4"/>
  <c r="S40" i="4"/>
  <c r="R40" i="4"/>
  <c r="Q40" i="4"/>
  <c r="O40" i="4"/>
  <c r="N40" i="4"/>
  <c r="M40" i="4"/>
  <c r="L40" i="4"/>
  <c r="K40" i="4"/>
  <c r="J40" i="4"/>
  <c r="I40" i="4"/>
  <c r="H40" i="4"/>
  <c r="G40" i="4"/>
  <c r="F40" i="4"/>
  <c r="E40" i="4"/>
  <c r="D40" i="4"/>
  <c r="GT39" i="4"/>
  <c r="FF39" i="4"/>
  <c r="DR39" i="4"/>
  <c r="CD39" i="4"/>
  <c r="AP39" i="4"/>
  <c r="AC39" i="4"/>
  <c r="P39" i="4"/>
  <c r="GT38" i="4"/>
  <c r="FF38" i="4"/>
  <c r="DR38" i="4"/>
  <c r="CD38" i="4"/>
  <c r="AP38" i="4"/>
  <c r="AC38" i="4"/>
  <c r="P38" i="4"/>
  <c r="GT37" i="4"/>
  <c r="FF37" i="4"/>
  <c r="DR37" i="4"/>
  <c r="CD37" i="4"/>
  <c r="AP37" i="4"/>
  <c r="AC37" i="4"/>
  <c r="P37" i="4"/>
  <c r="GT36" i="4"/>
  <c r="FF36" i="4"/>
  <c r="DR36" i="4"/>
  <c r="CD36" i="4"/>
  <c r="AP36" i="4"/>
  <c r="AC36" i="4"/>
  <c r="P36" i="4"/>
  <c r="GT35" i="4"/>
  <c r="FF35" i="4"/>
  <c r="DR35" i="4"/>
  <c r="CD35" i="4"/>
  <c r="AP35" i="4"/>
  <c r="AC35" i="4"/>
  <c r="P35" i="4"/>
  <c r="GT34" i="4"/>
  <c r="FF34" i="4"/>
  <c r="DR34" i="4"/>
  <c r="CD34" i="4"/>
  <c r="AP34" i="4"/>
  <c r="AC34" i="4"/>
  <c r="P34" i="4"/>
  <c r="GT33" i="4"/>
  <c r="FF33" i="4"/>
  <c r="DR33" i="4"/>
  <c r="CD33" i="4"/>
  <c r="AP33" i="4"/>
  <c r="AC33" i="4"/>
  <c r="P33" i="4"/>
  <c r="GT32" i="4"/>
  <c r="FF32" i="4"/>
  <c r="DR32" i="4"/>
  <c r="CD32" i="4"/>
  <c r="AP32" i="4"/>
  <c r="AC32" i="4"/>
  <c r="P32" i="4"/>
  <c r="GT31" i="4"/>
  <c r="FF31" i="4"/>
  <c r="DR31" i="4"/>
  <c r="CD31" i="4"/>
  <c r="AP31" i="4"/>
  <c r="AC31" i="4"/>
  <c r="P31" i="4"/>
  <c r="GT30" i="4"/>
  <c r="FF30" i="4"/>
  <c r="DR30" i="4"/>
  <c r="CD30" i="4"/>
  <c r="AP30" i="4"/>
  <c r="AC30" i="4"/>
  <c r="P30" i="4"/>
  <c r="GT29" i="4"/>
  <c r="FF29" i="4"/>
  <c r="DR29" i="4"/>
  <c r="CD29" i="4"/>
  <c r="AP29" i="4"/>
  <c r="AC29" i="4"/>
  <c r="P29" i="4"/>
  <c r="GT28" i="4"/>
  <c r="FF28" i="4"/>
  <c r="DR28" i="4"/>
  <c r="CD28" i="4"/>
  <c r="AP28" i="4"/>
  <c r="AC28" i="4"/>
  <c r="P28" i="4"/>
  <c r="GT27" i="4"/>
  <c r="FF27" i="4"/>
  <c r="DR27" i="4"/>
  <c r="CD27" i="4"/>
  <c r="AP27" i="4"/>
  <c r="AC27" i="4"/>
  <c r="P27" i="4"/>
  <c r="GT26" i="4"/>
  <c r="FF26" i="4"/>
  <c r="DR26" i="4"/>
  <c r="CD26" i="4"/>
  <c r="AP26" i="4"/>
  <c r="AC26" i="4"/>
  <c r="P26" i="4"/>
  <c r="GT25" i="4"/>
  <c r="FF25" i="4"/>
  <c r="DR25" i="4"/>
  <c r="CD25" i="4"/>
  <c r="AP25" i="4"/>
  <c r="AC25" i="4"/>
  <c r="P25" i="4"/>
  <c r="GT24" i="4"/>
  <c r="FF24" i="4"/>
  <c r="DR24" i="4"/>
  <c r="CD24" i="4"/>
  <c r="AP24" i="4"/>
  <c r="AC24" i="4"/>
  <c r="P24" i="4"/>
  <c r="GT23" i="4"/>
  <c r="FF23" i="4"/>
  <c r="DR23" i="4"/>
  <c r="CD23" i="4"/>
  <c r="AP23" i="4"/>
  <c r="AC23" i="4"/>
  <c r="P23" i="4"/>
  <c r="GT22" i="4"/>
  <c r="FF22" i="4"/>
  <c r="DR22" i="4"/>
  <c r="CD22" i="4"/>
  <c r="AP22" i="4"/>
  <c r="AC22" i="4"/>
  <c r="P22" i="4"/>
  <c r="GT21" i="4"/>
  <c r="FF21" i="4"/>
  <c r="DR21" i="4"/>
  <c r="CD21" i="4"/>
  <c r="AP21" i="4"/>
  <c r="AC21" i="4"/>
  <c r="P21" i="4"/>
  <c r="GT20" i="4"/>
  <c r="FF20" i="4"/>
  <c r="DR20" i="4"/>
  <c r="CD20" i="4"/>
  <c r="AP20" i="4"/>
  <c r="AC20" i="4"/>
  <c r="P20" i="4"/>
  <c r="GT19" i="4"/>
  <c r="FF19" i="4"/>
  <c r="DR19" i="4"/>
  <c r="CD19" i="4"/>
  <c r="AP19" i="4"/>
  <c r="AC19" i="4"/>
  <c r="P19" i="4"/>
  <c r="GT18" i="4"/>
  <c r="FF18" i="4"/>
  <c r="DR18" i="4"/>
  <c r="CD18" i="4"/>
  <c r="AP18" i="4"/>
  <c r="AC18" i="4"/>
  <c r="P18" i="4"/>
  <c r="GT17" i="4"/>
  <c r="FF17" i="4"/>
  <c r="DR17" i="4"/>
  <c r="CD17" i="4"/>
  <c r="AP17" i="4"/>
  <c r="AC17" i="4"/>
  <c r="P17" i="4"/>
  <c r="GT16" i="4"/>
  <c r="FF16" i="4"/>
  <c r="DR16" i="4"/>
  <c r="CD16" i="4"/>
  <c r="AP16" i="4"/>
  <c r="AC16" i="4"/>
  <c r="P16" i="4"/>
  <c r="GT15" i="4"/>
  <c r="FF15" i="4"/>
  <c r="DR15" i="4"/>
  <c r="CD15" i="4"/>
  <c r="AP15" i="4"/>
  <c r="AC15" i="4"/>
  <c r="P15" i="4"/>
  <c r="GT14" i="4"/>
  <c r="FF14" i="4"/>
  <c r="DR14" i="4"/>
  <c r="CD14" i="4"/>
  <c r="AP14" i="4"/>
  <c r="AC14" i="4"/>
  <c r="P14" i="4"/>
  <c r="GT13" i="4"/>
  <c r="FF13" i="4"/>
  <c r="DR13" i="4"/>
  <c r="CD13" i="4"/>
  <c r="AP13" i="4"/>
  <c r="AC13" i="4"/>
  <c r="P13" i="4"/>
  <c r="GT12" i="4"/>
  <c r="FF12" i="4"/>
  <c r="DR12" i="4"/>
  <c r="CD12" i="4"/>
  <c r="AP12" i="4"/>
  <c r="AC12" i="4"/>
  <c r="P12" i="4"/>
  <c r="GT11" i="4"/>
  <c r="FF11" i="4"/>
  <c r="DR11" i="4"/>
  <c r="CD11" i="4"/>
  <c r="AP11" i="4"/>
  <c r="AC11" i="4"/>
  <c r="P11" i="4"/>
  <c r="GT10" i="4"/>
  <c r="FF10" i="4"/>
  <c r="DR10" i="4"/>
  <c r="CD10" i="4"/>
  <c r="AP10" i="4"/>
  <c r="AC10" i="4"/>
  <c r="P10" i="4"/>
  <c r="GT9" i="4"/>
  <c r="FF9" i="4"/>
  <c r="DR9" i="4"/>
  <c r="CD9" i="4"/>
  <c r="AP9" i="4"/>
  <c r="AC9" i="4"/>
  <c r="P9" i="4"/>
  <c r="GT8" i="4"/>
  <c r="FF8" i="4"/>
  <c r="DR8" i="4"/>
  <c r="CD8" i="4"/>
  <c r="AP8" i="4"/>
  <c r="AC8" i="4"/>
  <c r="P8" i="4"/>
  <c r="GT7" i="4"/>
  <c r="FF7" i="4"/>
  <c r="DR7" i="4"/>
  <c r="CD7" i="4"/>
  <c r="AP7" i="4"/>
  <c r="AC7" i="4"/>
  <c r="P7" i="4"/>
  <c r="GT6" i="4"/>
  <c r="FF6" i="4"/>
  <c r="DR6" i="4"/>
  <c r="CD6" i="4"/>
  <c r="AP6" i="4"/>
  <c r="AC6" i="4"/>
  <c r="OK40" i="2"/>
  <c r="OK42" i="2" s="1"/>
  <c r="OK47" i="2" s="1"/>
  <c r="OJ40" i="2"/>
  <c r="OJ42" i="2" s="1"/>
  <c r="OJ47" i="2" s="1"/>
  <c r="OI40" i="2"/>
  <c r="OI42" i="2" s="1"/>
  <c r="OI47" i="2" s="1"/>
  <c r="OH40" i="2"/>
  <c r="OH42" i="2" s="1"/>
  <c r="OH47" i="2" s="1"/>
  <c r="OG40" i="2"/>
  <c r="OG42" i="2" s="1"/>
  <c r="OG47" i="2" s="1"/>
  <c r="OF40" i="2"/>
  <c r="OF42" i="2" s="1"/>
  <c r="OF47" i="2" s="1"/>
  <c r="OE40" i="2"/>
  <c r="OE42" i="2" s="1"/>
  <c r="OE47" i="2" s="1"/>
  <c r="OD40" i="2"/>
  <c r="OD42" i="2" s="1"/>
  <c r="OD47" i="2" s="1"/>
  <c r="OC40" i="2"/>
  <c r="OC42" i="2" s="1"/>
  <c r="OC47" i="2" s="1"/>
  <c r="OB40" i="2"/>
  <c r="OB42" i="2" s="1"/>
  <c r="OB47" i="2" s="1"/>
  <c r="OA40" i="2"/>
  <c r="OA42" i="2" s="1"/>
  <c r="OA47" i="2" s="1"/>
  <c r="NZ40" i="2"/>
  <c r="NZ42" i="2" s="1"/>
  <c r="NX40" i="2"/>
  <c r="NX42" i="2" s="1"/>
  <c r="NX47" i="2" s="1"/>
  <c r="NW40" i="2"/>
  <c r="NW42" i="2" s="1"/>
  <c r="NW47" i="2" s="1"/>
  <c r="NV40" i="2"/>
  <c r="NV42" i="2" s="1"/>
  <c r="NV47" i="2" s="1"/>
  <c r="NU40" i="2"/>
  <c r="NU42" i="2" s="1"/>
  <c r="NU47" i="2" s="1"/>
  <c r="NT40" i="2"/>
  <c r="NT42" i="2" s="1"/>
  <c r="NT47" i="2" s="1"/>
  <c r="NS40" i="2"/>
  <c r="NS42" i="2" s="1"/>
  <c r="NS47" i="2" s="1"/>
  <c r="NR40" i="2"/>
  <c r="NR42" i="2" s="1"/>
  <c r="NR47" i="2" s="1"/>
  <c r="NQ40" i="2"/>
  <c r="NQ42" i="2" s="1"/>
  <c r="NQ47" i="2" s="1"/>
  <c r="NP40" i="2"/>
  <c r="NO40" i="2"/>
  <c r="NO42" i="2" s="1"/>
  <c r="NO47" i="2" s="1"/>
  <c r="NN40" i="2"/>
  <c r="NN42" i="2" s="1"/>
  <c r="NN47" i="2" s="1"/>
  <c r="NM40" i="2"/>
  <c r="NM42" i="2" s="1"/>
  <c r="NK40" i="2"/>
  <c r="NK42" i="2" s="1"/>
  <c r="NK47" i="2" s="1"/>
  <c r="NJ40" i="2"/>
  <c r="NJ42" i="2" s="1"/>
  <c r="NJ47" i="2" s="1"/>
  <c r="NI40" i="2"/>
  <c r="NI42" i="2" s="1"/>
  <c r="NI47" i="2" s="1"/>
  <c r="NH40" i="2"/>
  <c r="NH42" i="2" s="1"/>
  <c r="NH47" i="2" s="1"/>
  <c r="NG40" i="2"/>
  <c r="NG42" i="2" s="1"/>
  <c r="NG47" i="2" s="1"/>
  <c r="NF40" i="2"/>
  <c r="NF42" i="2" s="1"/>
  <c r="NF47" i="2" s="1"/>
  <c r="NE40" i="2"/>
  <c r="NE42" i="2" s="1"/>
  <c r="NE47" i="2" s="1"/>
  <c r="ND40" i="2"/>
  <c r="ND42" i="2" s="1"/>
  <c r="ND47" i="2" s="1"/>
  <c r="NC40" i="2"/>
  <c r="NC42" i="2" s="1"/>
  <c r="NC47" i="2" s="1"/>
  <c r="NB40" i="2"/>
  <c r="NB42" i="2" s="1"/>
  <c r="NB47" i="2" s="1"/>
  <c r="NA40" i="2"/>
  <c r="NA42" i="2" s="1"/>
  <c r="NA47" i="2" s="1"/>
  <c r="MZ40" i="2"/>
  <c r="MZ42" i="2" s="1"/>
  <c r="OL39" i="2"/>
  <c r="NY39" i="2"/>
  <c r="NL39" i="2"/>
  <c r="OL38" i="2"/>
  <c r="NY38" i="2"/>
  <c r="NL38" i="2"/>
  <c r="OL37" i="2"/>
  <c r="NY37" i="2"/>
  <c r="NL37" i="2"/>
  <c r="OL36" i="2"/>
  <c r="NY36" i="2"/>
  <c r="NL36" i="2"/>
  <c r="OL35" i="2"/>
  <c r="NY35" i="2"/>
  <c r="NL35" i="2"/>
  <c r="OL34" i="2"/>
  <c r="NY34" i="2"/>
  <c r="NL34" i="2"/>
  <c r="OL33" i="2"/>
  <c r="NY33" i="2"/>
  <c r="NL33" i="2"/>
  <c r="OL32" i="2"/>
  <c r="NY32" i="2"/>
  <c r="NL32" i="2"/>
  <c r="OL31" i="2"/>
  <c r="NY31" i="2"/>
  <c r="NL31" i="2"/>
  <c r="OL30" i="2"/>
  <c r="NY30" i="2"/>
  <c r="OL29" i="2"/>
  <c r="NY29" i="2"/>
  <c r="NL29" i="2"/>
  <c r="OL28" i="2"/>
  <c r="NY28" i="2"/>
  <c r="NL28" i="2"/>
  <c r="OL27" i="2"/>
  <c r="NY27" i="2"/>
  <c r="NL27" i="2"/>
  <c r="OL26" i="2"/>
  <c r="NY26" i="2"/>
  <c r="NL26" i="2"/>
  <c r="OL25" i="2"/>
  <c r="NY25" i="2"/>
  <c r="NL25" i="2"/>
  <c r="OL24" i="2"/>
  <c r="NY24" i="2"/>
  <c r="NL24" i="2"/>
  <c r="OL23" i="2"/>
  <c r="NY23" i="2"/>
  <c r="NL23" i="2"/>
  <c r="OL22" i="2"/>
  <c r="NY22" i="2"/>
  <c r="NL22" i="2"/>
  <c r="OL21" i="2"/>
  <c r="NY21" i="2"/>
  <c r="NL21" i="2"/>
  <c r="OL20" i="2"/>
  <c r="NY20" i="2"/>
  <c r="NL20" i="2"/>
  <c r="OL19" i="2"/>
  <c r="NY19" i="2"/>
  <c r="NL19" i="2"/>
  <c r="OL18" i="2"/>
  <c r="NY18" i="2"/>
  <c r="NL18" i="2"/>
  <c r="OL17" i="2"/>
  <c r="NY17" i="2"/>
  <c r="NL17" i="2"/>
  <c r="OL16" i="2"/>
  <c r="NY16" i="2"/>
  <c r="NL16" i="2"/>
  <c r="OL15" i="2"/>
  <c r="NY15" i="2"/>
  <c r="NL15" i="2"/>
  <c r="OL14" i="2"/>
  <c r="NY14" i="2"/>
  <c r="NL14" i="2"/>
  <c r="OL13" i="2"/>
  <c r="NY13" i="2"/>
  <c r="NL13" i="2"/>
  <c r="OL12" i="2"/>
  <c r="NY12" i="2"/>
  <c r="NL12" i="2"/>
  <c r="OL11" i="2"/>
  <c r="NY11" i="2"/>
  <c r="NL11" i="2"/>
  <c r="OL10" i="2"/>
  <c r="NY10" i="2"/>
  <c r="NL10" i="2"/>
  <c r="OL9" i="2"/>
  <c r="NY9" i="2"/>
  <c r="NL9" i="2"/>
  <c r="OL8" i="2"/>
  <c r="NY8" i="2"/>
  <c r="NL8" i="2"/>
  <c r="OL7" i="2"/>
  <c r="NY7" i="2"/>
  <c r="NL7" i="2"/>
  <c r="OL6" i="2"/>
  <c r="NY6" i="2"/>
  <c r="NL6" i="2"/>
  <c r="MW40" i="2"/>
  <c r="MW42" i="2" s="1"/>
  <c r="MW47" i="2" s="1"/>
  <c r="MV40" i="2"/>
  <c r="MV42" i="2" s="1"/>
  <c r="MV47" i="2" s="1"/>
  <c r="MU40" i="2"/>
  <c r="MU42" i="2" s="1"/>
  <c r="MU47" i="2" s="1"/>
  <c r="MT40" i="2"/>
  <c r="MT42" i="2" s="1"/>
  <c r="MT47" i="2" s="1"/>
  <c r="MS40" i="2"/>
  <c r="MS42" i="2" s="1"/>
  <c r="MS47" i="2" s="1"/>
  <c r="MR40" i="2"/>
  <c r="MR42" i="2" s="1"/>
  <c r="MR47" i="2" s="1"/>
  <c r="MQ40" i="2"/>
  <c r="MQ42" i="2" s="1"/>
  <c r="MQ47" i="2" s="1"/>
  <c r="MP40" i="2"/>
  <c r="MP42" i="2" s="1"/>
  <c r="MP47" i="2" s="1"/>
  <c r="MO40" i="2"/>
  <c r="MO42" i="2" s="1"/>
  <c r="MO47" i="2" s="1"/>
  <c r="MN40" i="2"/>
  <c r="MN42" i="2" s="1"/>
  <c r="MN47" i="2" s="1"/>
  <c r="MM40" i="2"/>
  <c r="MM42" i="2" s="1"/>
  <c r="MM47" i="2" s="1"/>
  <c r="ML40" i="2"/>
  <c r="ML42" i="2" s="1"/>
  <c r="MJ40" i="2"/>
  <c r="MJ42" i="2" s="1"/>
  <c r="MJ47" i="2" s="1"/>
  <c r="MI40" i="2"/>
  <c r="MI42" i="2" s="1"/>
  <c r="MI47" i="2" s="1"/>
  <c r="MH40" i="2"/>
  <c r="MH42" i="2" s="1"/>
  <c r="MH47" i="2" s="1"/>
  <c r="MG40" i="2"/>
  <c r="MG42" i="2" s="1"/>
  <c r="MG47" i="2" s="1"/>
  <c r="MF40" i="2"/>
  <c r="MF42" i="2" s="1"/>
  <c r="MF47" i="2" s="1"/>
  <c r="ME40" i="2"/>
  <c r="ME42" i="2" s="1"/>
  <c r="ME47" i="2" s="1"/>
  <c r="MD40" i="2"/>
  <c r="MD42" i="2" s="1"/>
  <c r="MD47" i="2" s="1"/>
  <c r="MC40" i="2"/>
  <c r="MC42" i="2" s="1"/>
  <c r="MC47" i="2" s="1"/>
  <c r="MB40" i="2"/>
  <c r="MB42" i="2" s="1"/>
  <c r="MB47" i="2" s="1"/>
  <c r="MA40" i="2"/>
  <c r="MA42" i="2" s="1"/>
  <c r="MA47" i="2" s="1"/>
  <c r="LZ40" i="2"/>
  <c r="LZ42" i="2" s="1"/>
  <c r="LZ47" i="2" s="1"/>
  <c r="LY40" i="2"/>
  <c r="LY42" i="2" s="1"/>
  <c r="LW40" i="2"/>
  <c r="LW42" i="2" s="1"/>
  <c r="LW47" i="2" s="1"/>
  <c r="LV40" i="2"/>
  <c r="LV42" i="2" s="1"/>
  <c r="LV47" i="2" s="1"/>
  <c r="LU40" i="2"/>
  <c r="LU42" i="2" s="1"/>
  <c r="LU47" i="2" s="1"/>
  <c r="LT40" i="2"/>
  <c r="LT42" i="2" s="1"/>
  <c r="LT47" i="2" s="1"/>
  <c r="LS40" i="2"/>
  <c r="LS42" i="2" s="1"/>
  <c r="LS47" i="2" s="1"/>
  <c r="LR40" i="2"/>
  <c r="LR42" i="2" s="1"/>
  <c r="LR47" i="2" s="1"/>
  <c r="LQ40" i="2"/>
  <c r="LQ42" i="2" s="1"/>
  <c r="LQ47" i="2" s="1"/>
  <c r="LP40" i="2"/>
  <c r="LP42" i="2" s="1"/>
  <c r="LP47" i="2" s="1"/>
  <c r="LO40" i="2"/>
  <c r="LO42" i="2" s="1"/>
  <c r="LO47" i="2" s="1"/>
  <c r="LN40" i="2"/>
  <c r="LN42" i="2" s="1"/>
  <c r="LN47" i="2" s="1"/>
  <c r="LM40" i="2"/>
  <c r="LM42" i="2" s="1"/>
  <c r="LM47" i="2" s="1"/>
  <c r="LL40" i="2"/>
  <c r="LL42" i="2" s="1"/>
  <c r="MX39" i="2"/>
  <c r="MK39" i="2"/>
  <c r="LX39" i="2"/>
  <c r="MX38" i="2"/>
  <c r="MK38" i="2"/>
  <c r="LX38" i="2"/>
  <c r="MX37" i="2"/>
  <c r="MK37" i="2"/>
  <c r="LX37" i="2"/>
  <c r="MX36" i="2"/>
  <c r="MK36" i="2"/>
  <c r="LX36" i="2"/>
  <c r="MX35" i="2"/>
  <c r="MK35" i="2"/>
  <c r="LX35" i="2"/>
  <c r="MX34" i="2"/>
  <c r="MK34" i="2"/>
  <c r="LX34" i="2"/>
  <c r="MX33" i="2"/>
  <c r="MK33" i="2"/>
  <c r="LX33" i="2"/>
  <c r="MX32" i="2"/>
  <c r="MK32" i="2"/>
  <c r="LX32" i="2"/>
  <c r="MX31" i="2"/>
  <c r="MK31" i="2"/>
  <c r="LX31" i="2"/>
  <c r="MX30" i="2"/>
  <c r="MK30" i="2"/>
  <c r="LX30" i="2"/>
  <c r="MX29" i="2"/>
  <c r="MK29" i="2"/>
  <c r="LX29" i="2"/>
  <c r="MX28" i="2"/>
  <c r="MK28" i="2"/>
  <c r="LX28" i="2"/>
  <c r="MX27" i="2"/>
  <c r="MK27" i="2"/>
  <c r="LX27" i="2"/>
  <c r="MX26" i="2"/>
  <c r="MK26" i="2"/>
  <c r="LX26" i="2"/>
  <c r="MX25" i="2"/>
  <c r="MK25" i="2"/>
  <c r="LX25" i="2"/>
  <c r="MX24" i="2"/>
  <c r="MK24" i="2"/>
  <c r="LX24" i="2"/>
  <c r="MX23" i="2"/>
  <c r="MK23" i="2"/>
  <c r="LX23" i="2"/>
  <c r="MX22" i="2"/>
  <c r="MK22" i="2"/>
  <c r="LX22" i="2"/>
  <c r="MX21" i="2"/>
  <c r="MK21" i="2"/>
  <c r="LX21" i="2"/>
  <c r="MX20" i="2"/>
  <c r="MK20" i="2"/>
  <c r="LX20" i="2"/>
  <c r="MX19" i="2"/>
  <c r="MK19" i="2"/>
  <c r="LX19" i="2"/>
  <c r="MX18" i="2"/>
  <c r="MK18" i="2"/>
  <c r="LX18" i="2"/>
  <c r="MX17" i="2"/>
  <c r="MK17" i="2"/>
  <c r="LX17" i="2"/>
  <c r="MX16" i="2"/>
  <c r="MK16" i="2"/>
  <c r="LX16" i="2"/>
  <c r="MX15" i="2"/>
  <c r="MK15" i="2"/>
  <c r="LX15" i="2"/>
  <c r="MX14" i="2"/>
  <c r="MK14" i="2"/>
  <c r="LX14" i="2"/>
  <c r="MX13" i="2"/>
  <c r="MK13" i="2"/>
  <c r="LX13" i="2"/>
  <c r="MX12" i="2"/>
  <c r="MK12" i="2"/>
  <c r="LX12" i="2"/>
  <c r="MX11" i="2"/>
  <c r="MK11" i="2"/>
  <c r="LX11" i="2"/>
  <c r="MX10" i="2"/>
  <c r="MK10" i="2"/>
  <c r="LX10" i="2"/>
  <c r="MX9" i="2"/>
  <c r="MK9" i="2"/>
  <c r="LX9" i="2"/>
  <c r="MX8" i="2"/>
  <c r="MK8" i="2"/>
  <c r="LX8" i="2"/>
  <c r="MX7" i="2"/>
  <c r="MK7" i="2"/>
  <c r="LX7" i="2"/>
  <c r="MX6" i="2"/>
  <c r="MK6" i="2"/>
  <c r="LX6" i="2"/>
  <c r="LI40" i="2"/>
  <c r="LI42" i="2" s="1"/>
  <c r="LI47" i="2" s="1"/>
  <c r="LH40" i="2"/>
  <c r="LH42" i="2" s="1"/>
  <c r="LH47" i="2" s="1"/>
  <c r="LG40" i="2"/>
  <c r="LG42" i="2" s="1"/>
  <c r="LG47" i="2" s="1"/>
  <c r="LF40" i="2"/>
  <c r="LF42" i="2" s="1"/>
  <c r="LF47" i="2" s="1"/>
  <c r="LE40" i="2"/>
  <c r="LE42" i="2" s="1"/>
  <c r="LE47" i="2" s="1"/>
  <c r="LD40" i="2"/>
  <c r="LD42" i="2" s="1"/>
  <c r="LD47" i="2" s="1"/>
  <c r="LC40" i="2"/>
  <c r="LC42" i="2" s="1"/>
  <c r="LC47" i="2" s="1"/>
  <c r="LB40" i="2"/>
  <c r="LB42" i="2" s="1"/>
  <c r="LB47" i="2" s="1"/>
  <c r="LA40" i="2"/>
  <c r="LA42" i="2" s="1"/>
  <c r="LA47" i="2" s="1"/>
  <c r="KZ40" i="2"/>
  <c r="KZ42" i="2" s="1"/>
  <c r="KZ47" i="2" s="1"/>
  <c r="KY40" i="2"/>
  <c r="KY42" i="2" s="1"/>
  <c r="KY47" i="2" s="1"/>
  <c r="KX40" i="2"/>
  <c r="KX42" i="2" s="1"/>
  <c r="KV40" i="2"/>
  <c r="KV42" i="2" s="1"/>
  <c r="KV47" i="2" s="1"/>
  <c r="KU40" i="2"/>
  <c r="KU42" i="2" s="1"/>
  <c r="KU47" i="2" s="1"/>
  <c r="KT40" i="2"/>
  <c r="KT42" i="2" s="1"/>
  <c r="KT47" i="2" s="1"/>
  <c r="KS40" i="2"/>
  <c r="KS42" i="2" s="1"/>
  <c r="KS47" i="2" s="1"/>
  <c r="KR40" i="2"/>
  <c r="KR42" i="2" s="1"/>
  <c r="KR47" i="2" s="1"/>
  <c r="KQ40" i="2"/>
  <c r="KQ42" i="2" s="1"/>
  <c r="KQ47" i="2" s="1"/>
  <c r="KP40" i="2"/>
  <c r="KP42" i="2" s="1"/>
  <c r="KP47" i="2" s="1"/>
  <c r="KO40" i="2"/>
  <c r="KO42" i="2" s="1"/>
  <c r="KO47" i="2" s="1"/>
  <c r="KN40" i="2"/>
  <c r="KN42" i="2" s="1"/>
  <c r="KN47" i="2" s="1"/>
  <c r="KM40" i="2"/>
  <c r="KM42" i="2" s="1"/>
  <c r="KM47" i="2" s="1"/>
  <c r="KL40" i="2"/>
  <c r="KL42" i="2" s="1"/>
  <c r="KL47" i="2" s="1"/>
  <c r="KK40" i="2"/>
  <c r="KK42" i="2" s="1"/>
  <c r="KI40" i="2"/>
  <c r="KI42" i="2" s="1"/>
  <c r="KI47" i="2" s="1"/>
  <c r="KH40" i="2"/>
  <c r="KH42" i="2" s="1"/>
  <c r="KH47" i="2" s="1"/>
  <c r="KG40" i="2"/>
  <c r="KG42" i="2" s="1"/>
  <c r="KG47" i="2" s="1"/>
  <c r="KF40" i="2"/>
  <c r="KF42" i="2" s="1"/>
  <c r="KF47" i="2" s="1"/>
  <c r="KE40" i="2"/>
  <c r="KE42" i="2" s="1"/>
  <c r="KE47" i="2" s="1"/>
  <c r="KD40" i="2"/>
  <c r="KD42" i="2" s="1"/>
  <c r="KD47" i="2" s="1"/>
  <c r="KC40" i="2"/>
  <c r="KC42" i="2" s="1"/>
  <c r="KC47" i="2" s="1"/>
  <c r="KB40" i="2"/>
  <c r="KB42" i="2" s="1"/>
  <c r="KB47" i="2" s="1"/>
  <c r="KA40" i="2"/>
  <c r="KA42" i="2" s="1"/>
  <c r="KA47" i="2" s="1"/>
  <c r="JZ40" i="2"/>
  <c r="JZ42" i="2" s="1"/>
  <c r="JZ47" i="2" s="1"/>
  <c r="JY40" i="2"/>
  <c r="JY42" i="2" s="1"/>
  <c r="JY47" i="2" s="1"/>
  <c r="JX40" i="2"/>
  <c r="JX42" i="2" s="1"/>
  <c r="LJ39" i="2"/>
  <c r="KW39" i="2"/>
  <c r="KJ39" i="2"/>
  <c r="LJ38" i="2"/>
  <c r="KW38" i="2"/>
  <c r="KJ38" i="2"/>
  <c r="LJ37" i="2"/>
  <c r="KW37" i="2"/>
  <c r="KJ37" i="2"/>
  <c r="LJ36" i="2"/>
  <c r="KW36" i="2"/>
  <c r="KJ36" i="2"/>
  <c r="LJ35" i="2"/>
  <c r="KW35" i="2"/>
  <c r="KJ35" i="2"/>
  <c r="LJ34" i="2"/>
  <c r="KW34" i="2"/>
  <c r="KJ34" i="2"/>
  <c r="LJ33" i="2"/>
  <c r="KW33" i="2"/>
  <c r="KJ33" i="2"/>
  <c r="LJ32" i="2"/>
  <c r="KW32" i="2"/>
  <c r="KJ32" i="2"/>
  <c r="LJ31" i="2"/>
  <c r="KW31" i="2"/>
  <c r="KJ31" i="2"/>
  <c r="LJ30" i="2"/>
  <c r="KW30" i="2"/>
  <c r="KJ30" i="2"/>
  <c r="LJ29" i="2"/>
  <c r="KW29" i="2"/>
  <c r="KJ29" i="2"/>
  <c r="LJ28" i="2"/>
  <c r="KW28" i="2"/>
  <c r="KJ28" i="2"/>
  <c r="LJ27" i="2"/>
  <c r="KW27" i="2"/>
  <c r="KJ27" i="2"/>
  <c r="LJ26" i="2"/>
  <c r="KW26" i="2"/>
  <c r="KJ26" i="2"/>
  <c r="LJ25" i="2"/>
  <c r="KW25" i="2"/>
  <c r="KJ25" i="2"/>
  <c r="LJ24" i="2"/>
  <c r="KW24" i="2"/>
  <c r="KJ24" i="2"/>
  <c r="LJ23" i="2"/>
  <c r="KW23" i="2"/>
  <c r="KJ23" i="2"/>
  <c r="LJ22" i="2"/>
  <c r="KW22" i="2"/>
  <c r="KJ22" i="2"/>
  <c r="LJ21" i="2"/>
  <c r="KW21" i="2"/>
  <c r="KJ21" i="2"/>
  <c r="LJ20" i="2"/>
  <c r="KW20" i="2"/>
  <c r="KJ20" i="2"/>
  <c r="LJ19" i="2"/>
  <c r="KW19" i="2"/>
  <c r="KJ19" i="2"/>
  <c r="LJ18" i="2"/>
  <c r="KW18" i="2"/>
  <c r="KJ18" i="2"/>
  <c r="LJ17" i="2"/>
  <c r="KW17" i="2"/>
  <c r="KJ17" i="2"/>
  <c r="LJ16" i="2"/>
  <c r="KW16" i="2"/>
  <c r="KJ16" i="2"/>
  <c r="LJ15" i="2"/>
  <c r="KW15" i="2"/>
  <c r="KJ15" i="2"/>
  <c r="LJ14" i="2"/>
  <c r="KW14" i="2"/>
  <c r="KJ14" i="2"/>
  <c r="LJ13" i="2"/>
  <c r="KW13" i="2"/>
  <c r="KJ13" i="2"/>
  <c r="LJ12" i="2"/>
  <c r="KW12" i="2"/>
  <c r="KJ12" i="2"/>
  <c r="LJ11" i="2"/>
  <c r="KW11" i="2"/>
  <c r="KJ11" i="2"/>
  <c r="LJ10" i="2"/>
  <c r="KW10" i="2"/>
  <c r="KJ10" i="2"/>
  <c r="LJ9" i="2"/>
  <c r="KW9" i="2"/>
  <c r="KJ9" i="2"/>
  <c r="LJ8" i="2"/>
  <c r="KW8" i="2"/>
  <c r="KJ8" i="2"/>
  <c r="LJ7" i="2"/>
  <c r="KW7" i="2"/>
  <c r="KJ7" i="2"/>
  <c r="LJ6" i="2"/>
  <c r="KW6" i="2"/>
  <c r="KJ6" i="2"/>
  <c r="JU40" i="2"/>
  <c r="JU42" i="2" s="1"/>
  <c r="JU47" i="2" s="1"/>
  <c r="JT40" i="2"/>
  <c r="JT42" i="2" s="1"/>
  <c r="JT47" i="2" s="1"/>
  <c r="JS40" i="2"/>
  <c r="JS42" i="2" s="1"/>
  <c r="JS47" i="2" s="1"/>
  <c r="JR40" i="2"/>
  <c r="JR42" i="2" s="1"/>
  <c r="JR47" i="2" s="1"/>
  <c r="JQ40" i="2"/>
  <c r="JQ42" i="2" s="1"/>
  <c r="JQ47" i="2" s="1"/>
  <c r="JP40" i="2"/>
  <c r="JP42" i="2" s="1"/>
  <c r="JP47" i="2" s="1"/>
  <c r="JO40" i="2"/>
  <c r="JO42" i="2" s="1"/>
  <c r="JO47" i="2" s="1"/>
  <c r="JN40" i="2"/>
  <c r="JN42" i="2" s="1"/>
  <c r="JN47" i="2" s="1"/>
  <c r="JM40" i="2"/>
  <c r="JM42" i="2" s="1"/>
  <c r="JM47" i="2" s="1"/>
  <c r="JL40" i="2"/>
  <c r="JL42" i="2" s="1"/>
  <c r="JL47" i="2" s="1"/>
  <c r="JK40" i="2"/>
  <c r="JK42" i="2" s="1"/>
  <c r="JK47" i="2" s="1"/>
  <c r="JJ40" i="2"/>
  <c r="JJ42" i="2" s="1"/>
  <c r="JH40" i="2"/>
  <c r="JH42" i="2" s="1"/>
  <c r="JH47" i="2" s="1"/>
  <c r="JG40" i="2"/>
  <c r="JG42" i="2" s="1"/>
  <c r="JG47" i="2" s="1"/>
  <c r="JF40" i="2"/>
  <c r="JF42" i="2" s="1"/>
  <c r="JF47" i="2" s="1"/>
  <c r="JE40" i="2"/>
  <c r="JE42" i="2" s="1"/>
  <c r="JE47" i="2" s="1"/>
  <c r="JD40" i="2"/>
  <c r="JD42" i="2" s="1"/>
  <c r="JD47" i="2" s="1"/>
  <c r="JC40" i="2"/>
  <c r="JC42" i="2" s="1"/>
  <c r="JC47" i="2" s="1"/>
  <c r="JB40" i="2"/>
  <c r="JB42" i="2" s="1"/>
  <c r="JB47" i="2" s="1"/>
  <c r="JA40" i="2"/>
  <c r="JA42" i="2" s="1"/>
  <c r="JA47" i="2" s="1"/>
  <c r="IZ40" i="2"/>
  <c r="IZ42" i="2" s="1"/>
  <c r="IZ47" i="2" s="1"/>
  <c r="IY40" i="2"/>
  <c r="IY42" i="2" s="1"/>
  <c r="IY47" i="2" s="1"/>
  <c r="IX40" i="2"/>
  <c r="IX42" i="2" s="1"/>
  <c r="IX47" i="2" s="1"/>
  <c r="IW40" i="2"/>
  <c r="IW42" i="2" s="1"/>
  <c r="IU40" i="2"/>
  <c r="IU42" i="2" s="1"/>
  <c r="IU47" i="2" s="1"/>
  <c r="IT40" i="2"/>
  <c r="IT42" i="2" s="1"/>
  <c r="IT47" i="2" s="1"/>
  <c r="IS40" i="2"/>
  <c r="IS42" i="2" s="1"/>
  <c r="IS47" i="2" s="1"/>
  <c r="IR40" i="2"/>
  <c r="IR42" i="2" s="1"/>
  <c r="IR47" i="2" s="1"/>
  <c r="IQ40" i="2"/>
  <c r="IQ42" i="2" s="1"/>
  <c r="IQ47" i="2" s="1"/>
  <c r="IP40" i="2"/>
  <c r="IP42" i="2" s="1"/>
  <c r="IP47" i="2" s="1"/>
  <c r="IO40" i="2"/>
  <c r="IO42" i="2" s="1"/>
  <c r="IO47" i="2" s="1"/>
  <c r="IN40" i="2"/>
  <c r="IN42" i="2" s="1"/>
  <c r="IN47" i="2" s="1"/>
  <c r="IM40" i="2"/>
  <c r="IM42" i="2" s="1"/>
  <c r="IM47" i="2" s="1"/>
  <c r="IL40" i="2"/>
  <c r="IL42" i="2" s="1"/>
  <c r="IL47" i="2" s="1"/>
  <c r="IK40" i="2"/>
  <c r="IK42" i="2" s="1"/>
  <c r="IK47" i="2" s="1"/>
  <c r="IJ40" i="2"/>
  <c r="IJ42" i="2" s="1"/>
  <c r="JV39" i="2"/>
  <c r="JI39" i="2"/>
  <c r="IV39" i="2"/>
  <c r="JV38" i="2"/>
  <c r="JI38" i="2"/>
  <c r="IV38" i="2"/>
  <c r="JV37" i="2"/>
  <c r="JI37" i="2"/>
  <c r="IV37" i="2"/>
  <c r="JW37" i="2" s="1"/>
  <c r="JV36" i="2"/>
  <c r="JI36" i="2"/>
  <c r="IV36" i="2"/>
  <c r="JV35" i="2"/>
  <c r="JI35" i="2"/>
  <c r="IV35" i="2"/>
  <c r="JW35" i="2" s="1"/>
  <c r="JV34" i="2"/>
  <c r="JI34" i="2"/>
  <c r="IV34" i="2"/>
  <c r="JV33" i="2"/>
  <c r="JI33" i="2"/>
  <c r="IV33" i="2"/>
  <c r="JW33" i="2" s="1"/>
  <c r="JV32" i="2"/>
  <c r="JI32" i="2"/>
  <c r="IV32" i="2"/>
  <c r="JV31" i="2"/>
  <c r="JI31" i="2"/>
  <c r="IV31" i="2"/>
  <c r="JW31" i="2" s="1"/>
  <c r="JV30" i="2"/>
  <c r="JI30" i="2"/>
  <c r="IV30" i="2"/>
  <c r="JV29" i="2"/>
  <c r="JI29" i="2"/>
  <c r="IV29" i="2"/>
  <c r="JW29" i="2" s="1"/>
  <c r="JV28" i="2"/>
  <c r="JI28" i="2"/>
  <c r="IV28" i="2"/>
  <c r="JV27" i="2"/>
  <c r="JI27" i="2"/>
  <c r="IV27" i="2"/>
  <c r="JW27" i="2" s="1"/>
  <c r="JV26" i="2"/>
  <c r="JI26" i="2"/>
  <c r="IV26" i="2"/>
  <c r="JV25" i="2"/>
  <c r="JI25" i="2"/>
  <c r="IV25" i="2"/>
  <c r="JW25" i="2" s="1"/>
  <c r="JV24" i="2"/>
  <c r="JI24" i="2"/>
  <c r="IV24" i="2"/>
  <c r="JV23" i="2"/>
  <c r="JI23" i="2"/>
  <c r="IV23" i="2"/>
  <c r="JW23" i="2" s="1"/>
  <c r="JV22" i="2"/>
  <c r="JI22" i="2"/>
  <c r="IV22" i="2"/>
  <c r="JV21" i="2"/>
  <c r="JI21" i="2"/>
  <c r="IV21" i="2"/>
  <c r="JW21" i="2" s="1"/>
  <c r="JV20" i="2"/>
  <c r="JI20" i="2"/>
  <c r="IV20" i="2"/>
  <c r="JV19" i="2"/>
  <c r="JI19" i="2"/>
  <c r="IV19" i="2"/>
  <c r="JW19" i="2" s="1"/>
  <c r="JV18" i="2"/>
  <c r="JI18" i="2"/>
  <c r="IV18" i="2"/>
  <c r="JV17" i="2"/>
  <c r="JI17" i="2"/>
  <c r="IV17" i="2"/>
  <c r="JW17" i="2" s="1"/>
  <c r="JV16" i="2"/>
  <c r="JI16" i="2"/>
  <c r="IV16" i="2"/>
  <c r="JV15" i="2"/>
  <c r="JI15" i="2"/>
  <c r="IV15" i="2"/>
  <c r="JV14" i="2"/>
  <c r="JI14" i="2"/>
  <c r="IV14" i="2"/>
  <c r="JV13" i="2"/>
  <c r="JI13" i="2"/>
  <c r="IV13" i="2"/>
  <c r="JW13" i="2" s="1"/>
  <c r="JV12" i="2"/>
  <c r="JI12" i="2"/>
  <c r="IV12" i="2"/>
  <c r="JV11" i="2"/>
  <c r="JI11" i="2"/>
  <c r="IV11" i="2"/>
  <c r="JW11" i="2" s="1"/>
  <c r="JV10" i="2"/>
  <c r="JI10" i="2"/>
  <c r="IV10" i="2"/>
  <c r="JV9" i="2"/>
  <c r="JI9" i="2"/>
  <c r="IV9" i="2"/>
  <c r="JW9" i="2" s="1"/>
  <c r="JV8" i="2"/>
  <c r="JI8" i="2"/>
  <c r="IV8" i="2"/>
  <c r="JV7" i="2"/>
  <c r="JI7" i="2"/>
  <c r="IV7" i="2"/>
  <c r="JW7" i="2" s="1"/>
  <c r="JV6" i="2"/>
  <c r="JI6" i="2"/>
  <c r="IV6" i="2"/>
  <c r="IG40" i="2"/>
  <c r="IG42" i="2" s="1"/>
  <c r="IG47" i="2" s="1"/>
  <c r="IF40" i="2"/>
  <c r="IF42" i="2" s="1"/>
  <c r="IF47" i="2" s="1"/>
  <c r="IE40" i="2"/>
  <c r="IE42" i="2" s="1"/>
  <c r="IE47" i="2" s="1"/>
  <c r="ID40" i="2"/>
  <c r="ID42" i="2" s="1"/>
  <c r="ID47" i="2" s="1"/>
  <c r="IC40" i="2"/>
  <c r="IC42" i="2" s="1"/>
  <c r="IC47" i="2" s="1"/>
  <c r="IB40" i="2"/>
  <c r="IB42" i="2" s="1"/>
  <c r="IB47" i="2" s="1"/>
  <c r="IA40" i="2"/>
  <c r="IA42" i="2" s="1"/>
  <c r="IA47" i="2" s="1"/>
  <c r="HZ40" i="2"/>
  <c r="HZ42" i="2" s="1"/>
  <c r="HZ47" i="2" s="1"/>
  <c r="HY40" i="2"/>
  <c r="HY42" i="2" s="1"/>
  <c r="HY47" i="2" s="1"/>
  <c r="HX40" i="2"/>
  <c r="HX42" i="2" s="1"/>
  <c r="HX47" i="2" s="1"/>
  <c r="HW40" i="2"/>
  <c r="HW42" i="2" s="1"/>
  <c r="HW47" i="2" s="1"/>
  <c r="HV40" i="2"/>
  <c r="HV42" i="2" s="1"/>
  <c r="HT40" i="2"/>
  <c r="HT42" i="2" s="1"/>
  <c r="HT47" i="2" s="1"/>
  <c r="HS40" i="2"/>
  <c r="HS42" i="2" s="1"/>
  <c r="HS47" i="2" s="1"/>
  <c r="HR40" i="2"/>
  <c r="HR42" i="2" s="1"/>
  <c r="HR47" i="2" s="1"/>
  <c r="HQ40" i="2"/>
  <c r="HQ42" i="2" s="1"/>
  <c r="HQ47" i="2" s="1"/>
  <c r="HP40" i="2"/>
  <c r="HP42" i="2" s="1"/>
  <c r="HP47" i="2" s="1"/>
  <c r="HO40" i="2"/>
  <c r="HO42" i="2" s="1"/>
  <c r="HO47" i="2" s="1"/>
  <c r="HN40" i="2"/>
  <c r="HN42" i="2" s="1"/>
  <c r="HN47" i="2" s="1"/>
  <c r="HM40" i="2"/>
  <c r="HM42" i="2" s="1"/>
  <c r="HM47" i="2" s="1"/>
  <c r="HL40" i="2"/>
  <c r="HL42" i="2" s="1"/>
  <c r="HL47" i="2" s="1"/>
  <c r="HK40" i="2"/>
  <c r="HK42" i="2" s="1"/>
  <c r="HK47" i="2" s="1"/>
  <c r="HJ40" i="2"/>
  <c r="HJ42" i="2" s="1"/>
  <c r="HJ47" i="2" s="1"/>
  <c r="HI40" i="2"/>
  <c r="HI42" i="2" s="1"/>
  <c r="HG40" i="2"/>
  <c r="HG42" i="2" s="1"/>
  <c r="HG47" i="2" s="1"/>
  <c r="HF40" i="2"/>
  <c r="HF42" i="2" s="1"/>
  <c r="HF47" i="2" s="1"/>
  <c r="HE40" i="2"/>
  <c r="HE42" i="2" s="1"/>
  <c r="HE47" i="2" s="1"/>
  <c r="HD40" i="2"/>
  <c r="HD42" i="2" s="1"/>
  <c r="HD47" i="2" s="1"/>
  <c r="HC40" i="2"/>
  <c r="HC42" i="2" s="1"/>
  <c r="HC47" i="2" s="1"/>
  <c r="HB40" i="2"/>
  <c r="HB42" i="2" s="1"/>
  <c r="HB47" i="2" s="1"/>
  <c r="HA40" i="2"/>
  <c r="HA42" i="2" s="1"/>
  <c r="HA47" i="2" s="1"/>
  <c r="GZ40" i="2"/>
  <c r="GZ42" i="2" s="1"/>
  <c r="GZ47" i="2" s="1"/>
  <c r="GY40" i="2"/>
  <c r="GY42" i="2" s="1"/>
  <c r="GY47" i="2" s="1"/>
  <c r="GX40" i="2"/>
  <c r="GX42" i="2" s="1"/>
  <c r="GX47" i="2" s="1"/>
  <c r="GW40" i="2"/>
  <c r="GW42" i="2" s="1"/>
  <c r="GW47" i="2" s="1"/>
  <c r="GV40" i="2"/>
  <c r="GV42" i="2" s="1"/>
  <c r="IH39" i="2"/>
  <c r="HU39" i="2"/>
  <c r="HH39" i="2"/>
  <c r="IH38" i="2"/>
  <c r="HU38" i="2"/>
  <c r="HH38" i="2"/>
  <c r="IH37" i="2"/>
  <c r="HU37" i="2"/>
  <c r="HH37" i="2"/>
  <c r="II37" i="2" s="1"/>
  <c r="IH36" i="2"/>
  <c r="HU36" i="2"/>
  <c r="HH36" i="2"/>
  <c r="IH35" i="2"/>
  <c r="HU35" i="2"/>
  <c r="HH35" i="2"/>
  <c r="II35" i="2" s="1"/>
  <c r="IH34" i="2"/>
  <c r="HU34" i="2"/>
  <c r="HH34" i="2"/>
  <c r="IH33" i="2"/>
  <c r="HU33" i="2"/>
  <c r="HH33" i="2"/>
  <c r="II33" i="2" s="1"/>
  <c r="IH32" i="2"/>
  <c r="HU32" i="2"/>
  <c r="HH32" i="2"/>
  <c r="IH31" i="2"/>
  <c r="HU31" i="2"/>
  <c r="HH31" i="2"/>
  <c r="II31" i="2" s="1"/>
  <c r="IH30" i="2"/>
  <c r="HU30" i="2"/>
  <c r="HH30" i="2"/>
  <c r="IH29" i="2"/>
  <c r="HU29" i="2"/>
  <c r="HH29" i="2"/>
  <c r="II29" i="2" s="1"/>
  <c r="IH28" i="2"/>
  <c r="HU28" i="2"/>
  <c r="HH28" i="2"/>
  <c r="IH27" i="2"/>
  <c r="HU27" i="2"/>
  <c r="HH27" i="2"/>
  <c r="II27" i="2" s="1"/>
  <c r="IH26" i="2"/>
  <c r="HU26" i="2"/>
  <c r="HH26" i="2"/>
  <c r="IH25" i="2"/>
  <c r="HU25" i="2"/>
  <c r="HH25" i="2"/>
  <c r="II25" i="2" s="1"/>
  <c r="IH24" i="2"/>
  <c r="HU24" i="2"/>
  <c r="HH24" i="2"/>
  <c r="IH23" i="2"/>
  <c r="HU23" i="2"/>
  <c r="HH23" i="2"/>
  <c r="II23" i="2" s="1"/>
  <c r="IH22" i="2"/>
  <c r="HU22" i="2"/>
  <c r="HH22" i="2"/>
  <c r="IH21" i="2"/>
  <c r="HU21" i="2"/>
  <c r="HH21" i="2"/>
  <c r="II21" i="2" s="1"/>
  <c r="IH20" i="2"/>
  <c r="HU20" i="2"/>
  <c r="HH20" i="2"/>
  <c r="IH19" i="2"/>
  <c r="HU19" i="2"/>
  <c r="HH19" i="2"/>
  <c r="II19" i="2" s="1"/>
  <c r="IH18" i="2"/>
  <c r="HU18" i="2"/>
  <c r="HH18" i="2"/>
  <c r="IH17" i="2"/>
  <c r="HU17" i="2"/>
  <c r="HH17" i="2"/>
  <c r="II17" i="2" s="1"/>
  <c r="IH16" i="2"/>
  <c r="HU16" i="2"/>
  <c r="HH16" i="2"/>
  <c r="IH15" i="2"/>
  <c r="HU15" i="2"/>
  <c r="HH15" i="2"/>
  <c r="IH14" i="2"/>
  <c r="HU14" i="2"/>
  <c r="HH14" i="2"/>
  <c r="IH13" i="2"/>
  <c r="HU13" i="2"/>
  <c r="HH13" i="2"/>
  <c r="II13" i="2" s="1"/>
  <c r="IH12" i="2"/>
  <c r="HU12" i="2"/>
  <c r="HH12" i="2"/>
  <c r="IH11" i="2"/>
  <c r="HU11" i="2"/>
  <c r="HH11" i="2"/>
  <c r="II11" i="2" s="1"/>
  <c r="IH10" i="2"/>
  <c r="HU10" i="2"/>
  <c r="HH10" i="2"/>
  <c r="IH9" i="2"/>
  <c r="HU9" i="2"/>
  <c r="HH9" i="2"/>
  <c r="II9" i="2" s="1"/>
  <c r="IH8" i="2"/>
  <c r="HU8" i="2"/>
  <c r="HH8" i="2"/>
  <c r="IH7" i="2"/>
  <c r="HU7" i="2"/>
  <c r="HH7" i="2"/>
  <c r="IH6" i="2"/>
  <c r="GS40" i="2"/>
  <c r="GS42" i="2" s="1"/>
  <c r="GS47" i="2" s="1"/>
  <c r="GR40" i="2"/>
  <c r="GR42" i="2" s="1"/>
  <c r="GR47" i="2" s="1"/>
  <c r="GQ40" i="2"/>
  <c r="GQ42" i="2" s="1"/>
  <c r="GQ47" i="2" s="1"/>
  <c r="GP40" i="2"/>
  <c r="GP42" i="2" s="1"/>
  <c r="GP47" i="2" s="1"/>
  <c r="GO40" i="2"/>
  <c r="GO42" i="2" s="1"/>
  <c r="GO47" i="2" s="1"/>
  <c r="GN40" i="2"/>
  <c r="GN42" i="2" s="1"/>
  <c r="GN47" i="2" s="1"/>
  <c r="GM40" i="2"/>
  <c r="GM42" i="2" s="1"/>
  <c r="GM47" i="2" s="1"/>
  <c r="GL40" i="2"/>
  <c r="GL42" i="2" s="1"/>
  <c r="GL47" i="2" s="1"/>
  <c r="GK40" i="2"/>
  <c r="GK42" i="2" s="1"/>
  <c r="GK47" i="2" s="1"/>
  <c r="GJ40" i="2"/>
  <c r="GJ42" i="2" s="1"/>
  <c r="GJ47" i="2" s="1"/>
  <c r="GI40" i="2"/>
  <c r="GI42" i="2" s="1"/>
  <c r="GI47" i="2" s="1"/>
  <c r="GH40" i="2"/>
  <c r="GH42" i="2" s="1"/>
  <c r="GF40" i="2"/>
  <c r="GF42" i="2" s="1"/>
  <c r="GF47" i="2" s="1"/>
  <c r="GE40" i="2"/>
  <c r="GE42" i="2" s="1"/>
  <c r="GE47" i="2" s="1"/>
  <c r="GD40" i="2"/>
  <c r="GD42" i="2" s="1"/>
  <c r="GD47" i="2" s="1"/>
  <c r="GC40" i="2"/>
  <c r="GC42" i="2" s="1"/>
  <c r="GC47" i="2" s="1"/>
  <c r="GB40" i="2"/>
  <c r="GB42" i="2" s="1"/>
  <c r="GB47" i="2" s="1"/>
  <c r="GA40" i="2"/>
  <c r="GA42" i="2" s="1"/>
  <c r="GA47" i="2" s="1"/>
  <c r="FZ40" i="2"/>
  <c r="FZ42" i="2" s="1"/>
  <c r="FZ47" i="2" s="1"/>
  <c r="FY40" i="2"/>
  <c r="FY42" i="2" s="1"/>
  <c r="FY47" i="2" s="1"/>
  <c r="FX40" i="2"/>
  <c r="FX42" i="2" s="1"/>
  <c r="FX47" i="2" s="1"/>
  <c r="FW40" i="2"/>
  <c r="FW42" i="2" s="1"/>
  <c r="FW47" i="2" s="1"/>
  <c r="FV40" i="2"/>
  <c r="FV42" i="2" s="1"/>
  <c r="FV47" i="2" s="1"/>
  <c r="FU40" i="2"/>
  <c r="FU42" i="2" s="1"/>
  <c r="FS40" i="2"/>
  <c r="FS42" i="2" s="1"/>
  <c r="FS47" i="2" s="1"/>
  <c r="FR40" i="2"/>
  <c r="FR42" i="2" s="1"/>
  <c r="FR47" i="2" s="1"/>
  <c r="FQ40" i="2"/>
  <c r="FQ42" i="2" s="1"/>
  <c r="FQ47" i="2" s="1"/>
  <c r="FP40" i="2"/>
  <c r="FP42" i="2" s="1"/>
  <c r="FP47" i="2" s="1"/>
  <c r="FO40" i="2"/>
  <c r="FO42" i="2" s="1"/>
  <c r="FO47" i="2" s="1"/>
  <c r="FN40" i="2"/>
  <c r="FN42" i="2" s="1"/>
  <c r="FN47" i="2" s="1"/>
  <c r="FM40" i="2"/>
  <c r="FM42" i="2" s="1"/>
  <c r="FM47" i="2" s="1"/>
  <c r="FL40" i="2"/>
  <c r="FL42" i="2" s="1"/>
  <c r="FL47" i="2" s="1"/>
  <c r="FK40" i="2"/>
  <c r="FK42" i="2" s="1"/>
  <c r="FK47" i="2" s="1"/>
  <c r="FJ40" i="2"/>
  <c r="FJ42" i="2" s="1"/>
  <c r="FJ47" i="2" s="1"/>
  <c r="FI40" i="2"/>
  <c r="FI42" i="2" s="1"/>
  <c r="FI47" i="2" s="1"/>
  <c r="FH40" i="2"/>
  <c r="FH42" i="2" s="1"/>
  <c r="GT39" i="2"/>
  <c r="GG39" i="2"/>
  <c r="FT39" i="2"/>
  <c r="GT38" i="2"/>
  <c r="GG38" i="2"/>
  <c r="FT38" i="2"/>
  <c r="GT37" i="2"/>
  <c r="GG37" i="2"/>
  <c r="FT37" i="2"/>
  <c r="GU37" i="2" s="1"/>
  <c r="GT36" i="2"/>
  <c r="GG36" i="2"/>
  <c r="FT36" i="2"/>
  <c r="GT35" i="2"/>
  <c r="GG35" i="2"/>
  <c r="FT35" i="2"/>
  <c r="GU35" i="2" s="1"/>
  <c r="GT34" i="2"/>
  <c r="GG34" i="2"/>
  <c r="FT34" i="2"/>
  <c r="GT33" i="2"/>
  <c r="GG33" i="2"/>
  <c r="FT33" i="2"/>
  <c r="GU33" i="2" s="1"/>
  <c r="GT32" i="2"/>
  <c r="GG32" i="2"/>
  <c r="FT32" i="2"/>
  <c r="GT31" i="2"/>
  <c r="GG31" i="2"/>
  <c r="FT31" i="2"/>
  <c r="GU31" i="2" s="1"/>
  <c r="GT30" i="2"/>
  <c r="GG30" i="2"/>
  <c r="FT30" i="2"/>
  <c r="GT29" i="2"/>
  <c r="GG29" i="2"/>
  <c r="FT29" i="2"/>
  <c r="GU29" i="2" s="1"/>
  <c r="GT28" i="2"/>
  <c r="GG28" i="2"/>
  <c r="FT28" i="2"/>
  <c r="GT27" i="2"/>
  <c r="GG27" i="2"/>
  <c r="FT27" i="2"/>
  <c r="GU27" i="2" s="1"/>
  <c r="GT26" i="2"/>
  <c r="GG26" i="2"/>
  <c r="FT26" i="2"/>
  <c r="GT25" i="2"/>
  <c r="GG25" i="2"/>
  <c r="FT25" i="2"/>
  <c r="GU25" i="2" s="1"/>
  <c r="GT24" i="2"/>
  <c r="GG24" i="2"/>
  <c r="FT24" i="2"/>
  <c r="GT23" i="2"/>
  <c r="GG23" i="2"/>
  <c r="FT23" i="2"/>
  <c r="GU23" i="2" s="1"/>
  <c r="GT22" i="2"/>
  <c r="GG22" i="2"/>
  <c r="FT22" i="2"/>
  <c r="GT21" i="2"/>
  <c r="GG21" i="2"/>
  <c r="FT21" i="2"/>
  <c r="GU21" i="2" s="1"/>
  <c r="GT20" i="2"/>
  <c r="GG20" i="2"/>
  <c r="FT20" i="2"/>
  <c r="GT19" i="2"/>
  <c r="GG19" i="2"/>
  <c r="FT19" i="2"/>
  <c r="GU19" i="2" s="1"/>
  <c r="GT18" i="2"/>
  <c r="GG18" i="2"/>
  <c r="FT18" i="2"/>
  <c r="GT17" i="2"/>
  <c r="GG17" i="2"/>
  <c r="FT17" i="2"/>
  <c r="GU17" i="2" s="1"/>
  <c r="GT16" i="2"/>
  <c r="GG16" i="2"/>
  <c r="FT16" i="2"/>
  <c r="GT15" i="2"/>
  <c r="GG15" i="2"/>
  <c r="FT15" i="2"/>
  <c r="GT14" i="2"/>
  <c r="GG14" i="2"/>
  <c r="FT14" i="2"/>
  <c r="GT13" i="2"/>
  <c r="GG13" i="2"/>
  <c r="FT13" i="2"/>
  <c r="GT12" i="2"/>
  <c r="GG12" i="2"/>
  <c r="FT12" i="2"/>
  <c r="GT11" i="2"/>
  <c r="GG11" i="2"/>
  <c r="FT11" i="2"/>
  <c r="GU11" i="2" s="1"/>
  <c r="GT10" i="2"/>
  <c r="GG10" i="2"/>
  <c r="FT10" i="2"/>
  <c r="GT9" i="2"/>
  <c r="GG9" i="2"/>
  <c r="FT9" i="2"/>
  <c r="GU9" i="2" s="1"/>
  <c r="GT8" i="2"/>
  <c r="GG8" i="2"/>
  <c r="FT8" i="2"/>
  <c r="GT7" i="2"/>
  <c r="GG7" i="2"/>
  <c r="FT7" i="2"/>
  <c r="GT6" i="2"/>
  <c r="GU6" i="2" s="1"/>
  <c r="FE40" i="2"/>
  <c r="FE42" i="2" s="1"/>
  <c r="FE47" i="2" s="1"/>
  <c r="FD40" i="2"/>
  <c r="FD42" i="2" s="1"/>
  <c r="FD47" i="2" s="1"/>
  <c r="FC40" i="2"/>
  <c r="FC42" i="2" s="1"/>
  <c r="FC47" i="2" s="1"/>
  <c r="FB40" i="2"/>
  <c r="FB42" i="2" s="1"/>
  <c r="FB47" i="2" s="1"/>
  <c r="FA40" i="2"/>
  <c r="FA42" i="2" s="1"/>
  <c r="FA47" i="2" s="1"/>
  <c r="EZ40" i="2"/>
  <c r="EZ42" i="2" s="1"/>
  <c r="EZ47" i="2" s="1"/>
  <c r="EY40" i="2"/>
  <c r="EY42" i="2" s="1"/>
  <c r="EY47" i="2" s="1"/>
  <c r="EX40" i="2"/>
  <c r="EX42" i="2" s="1"/>
  <c r="EX47" i="2" s="1"/>
  <c r="EW40" i="2"/>
  <c r="EW42" i="2" s="1"/>
  <c r="EW47" i="2" s="1"/>
  <c r="EV40" i="2"/>
  <c r="EV42" i="2" s="1"/>
  <c r="EV47" i="2" s="1"/>
  <c r="EU40" i="2"/>
  <c r="EU42" i="2" s="1"/>
  <c r="EU47" i="2" s="1"/>
  <c r="ET40" i="2"/>
  <c r="ET42" i="2" s="1"/>
  <c r="ER40" i="2"/>
  <c r="ER42" i="2" s="1"/>
  <c r="ER47" i="2" s="1"/>
  <c r="EQ40" i="2"/>
  <c r="EQ42" i="2" s="1"/>
  <c r="EQ47" i="2" s="1"/>
  <c r="EP40" i="2"/>
  <c r="EP42" i="2" s="1"/>
  <c r="EP47" i="2" s="1"/>
  <c r="EO40" i="2"/>
  <c r="EO42" i="2" s="1"/>
  <c r="EO47" i="2" s="1"/>
  <c r="EN40" i="2"/>
  <c r="EN42" i="2" s="1"/>
  <c r="EN47" i="2" s="1"/>
  <c r="EM40" i="2"/>
  <c r="EM42" i="2" s="1"/>
  <c r="EM47" i="2" s="1"/>
  <c r="EL40" i="2"/>
  <c r="EL42" i="2" s="1"/>
  <c r="EL47" i="2" s="1"/>
  <c r="EK40" i="2"/>
  <c r="EK42" i="2" s="1"/>
  <c r="EK47" i="2" s="1"/>
  <c r="EJ40" i="2"/>
  <c r="EJ42" i="2" s="1"/>
  <c r="EJ47" i="2" s="1"/>
  <c r="EI40" i="2"/>
  <c r="EI42" i="2" s="1"/>
  <c r="EI47" i="2" s="1"/>
  <c r="EH40" i="2"/>
  <c r="EH42" i="2" s="1"/>
  <c r="EH47" i="2" s="1"/>
  <c r="EG40" i="2"/>
  <c r="EG42" i="2" s="1"/>
  <c r="EE40" i="2"/>
  <c r="EE42" i="2" s="1"/>
  <c r="EE47" i="2" s="1"/>
  <c r="ED40" i="2"/>
  <c r="ED42" i="2" s="1"/>
  <c r="ED47" i="2" s="1"/>
  <c r="EC40" i="2"/>
  <c r="EC42" i="2" s="1"/>
  <c r="EC47" i="2" s="1"/>
  <c r="EB40" i="2"/>
  <c r="EB42" i="2" s="1"/>
  <c r="EB47" i="2" s="1"/>
  <c r="EA40" i="2"/>
  <c r="EA42" i="2" s="1"/>
  <c r="EA47" i="2" s="1"/>
  <c r="DZ40" i="2"/>
  <c r="DZ42" i="2" s="1"/>
  <c r="DZ47" i="2" s="1"/>
  <c r="DY40" i="2"/>
  <c r="DY42" i="2" s="1"/>
  <c r="DY47" i="2" s="1"/>
  <c r="DX40" i="2"/>
  <c r="DX42" i="2" s="1"/>
  <c r="DX47" i="2" s="1"/>
  <c r="DW40" i="2"/>
  <c r="DW42" i="2" s="1"/>
  <c r="DW47" i="2" s="1"/>
  <c r="DV40" i="2"/>
  <c r="DV42" i="2" s="1"/>
  <c r="DV47" i="2" s="1"/>
  <c r="DU40" i="2"/>
  <c r="DU42" i="2" s="1"/>
  <c r="DU47" i="2" s="1"/>
  <c r="DT40" i="2"/>
  <c r="DT42" i="2" s="1"/>
  <c r="FF39" i="2"/>
  <c r="ES39" i="2"/>
  <c r="EF39" i="2"/>
  <c r="FF38" i="2"/>
  <c r="ES38" i="2"/>
  <c r="EF38" i="2"/>
  <c r="FF37" i="2"/>
  <c r="ES37" i="2"/>
  <c r="EF37" i="2"/>
  <c r="FF36" i="2"/>
  <c r="ES36" i="2"/>
  <c r="EF36" i="2"/>
  <c r="FF35" i="2"/>
  <c r="ES35" i="2"/>
  <c r="EF35" i="2"/>
  <c r="FF34" i="2"/>
  <c r="ES34" i="2"/>
  <c r="EF34" i="2"/>
  <c r="FF33" i="2"/>
  <c r="ES33" i="2"/>
  <c r="EF33" i="2"/>
  <c r="FF32" i="2"/>
  <c r="ES32" i="2"/>
  <c r="EF32" i="2"/>
  <c r="FF31" i="2"/>
  <c r="ES31" i="2"/>
  <c r="EF31" i="2"/>
  <c r="FF30" i="2"/>
  <c r="ES30" i="2"/>
  <c r="EF30" i="2"/>
  <c r="FF29" i="2"/>
  <c r="ES29" i="2"/>
  <c r="EF29" i="2"/>
  <c r="FF28" i="2"/>
  <c r="ES28" i="2"/>
  <c r="EF28" i="2"/>
  <c r="FF27" i="2"/>
  <c r="ES27" i="2"/>
  <c r="EF27" i="2"/>
  <c r="FF26" i="2"/>
  <c r="ES26" i="2"/>
  <c r="EF26" i="2"/>
  <c r="FF25" i="2"/>
  <c r="ES25" i="2"/>
  <c r="EF25" i="2"/>
  <c r="FF24" i="2"/>
  <c r="ES24" i="2"/>
  <c r="EF24" i="2"/>
  <c r="FF23" i="2"/>
  <c r="ES23" i="2"/>
  <c r="EF23" i="2"/>
  <c r="FF22" i="2"/>
  <c r="ES22" i="2"/>
  <c r="EF22" i="2"/>
  <c r="FF21" i="2"/>
  <c r="ES21" i="2"/>
  <c r="EF21" i="2"/>
  <c r="FF20" i="2"/>
  <c r="ES20" i="2"/>
  <c r="EF20" i="2"/>
  <c r="FF19" i="2"/>
  <c r="ES19" i="2"/>
  <c r="EF19" i="2"/>
  <c r="FF18" i="2"/>
  <c r="ES18" i="2"/>
  <c r="EF18" i="2"/>
  <c r="FF17" i="2"/>
  <c r="ES17" i="2"/>
  <c r="EF17" i="2"/>
  <c r="FF16" i="2"/>
  <c r="ES16" i="2"/>
  <c r="EF16" i="2"/>
  <c r="FF15" i="2"/>
  <c r="ES15" i="2"/>
  <c r="EF15" i="2"/>
  <c r="FF14" i="2"/>
  <c r="ES14" i="2"/>
  <c r="EF14" i="2"/>
  <c r="FF13" i="2"/>
  <c r="ES13" i="2"/>
  <c r="EF13" i="2"/>
  <c r="FF12" i="2"/>
  <c r="ES12" i="2"/>
  <c r="EF12" i="2"/>
  <c r="FF11" i="2"/>
  <c r="ES11" i="2"/>
  <c r="EF11" i="2"/>
  <c r="FF10" i="2"/>
  <c r="ES10" i="2"/>
  <c r="EF10" i="2"/>
  <c r="FF9" i="2"/>
  <c r="ES9" i="2"/>
  <c r="EF9" i="2"/>
  <c r="FF8" i="2"/>
  <c r="ES8" i="2"/>
  <c r="EF8" i="2"/>
  <c r="FF7" i="2"/>
  <c r="ES7" i="2"/>
  <c r="EF7" i="2"/>
  <c r="FF6" i="2"/>
  <c r="ES6" i="2"/>
  <c r="EF6" i="2"/>
  <c r="DQ40" i="2"/>
  <c r="DQ42" i="2" s="1"/>
  <c r="DQ47" i="2" s="1"/>
  <c r="DP40" i="2"/>
  <c r="DP42" i="2" s="1"/>
  <c r="DP47" i="2" s="1"/>
  <c r="DO40" i="2"/>
  <c r="DO42" i="2" s="1"/>
  <c r="DO47" i="2" s="1"/>
  <c r="DN40" i="2"/>
  <c r="DN42" i="2" s="1"/>
  <c r="DN47" i="2" s="1"/>
  <c r="DM40" i="2"/>
  <c r="DM42" i="2" s="1"/>
  <c r="DM47" i="2" s="1"/>
  <c r="DL40" i="2"/>
  <c r="DL42" i="2" s="1"/>
  <c r="DL47" i="2" s="1"/>
  <c r="DK40" i="2"/>
  <c r="DK42" i="2" s="1"/>
  <c r="DK47" i="2" s="1"/>
  <c r="DJ40" i="2"/>
  <c r="DJ42" i="2" s="1"/>
  <c r="DJ47" i="2" s="1"/>
  <c r="DI40" i="2"/>
  <c r="DI42" i="2" s="1"/>
  <c r="DI47" i="2" s="1"/>
  <c r="DH40" i="2"/>
  <c r="DH42" i="2" s="1"/>
  <c r="DH47" i="2" s="1"/>
  <c r="DG40" i="2"/>
  <c r="DG42" i="2" s="1"/>
  <c r="DG47" i="2" s="1"/>
  <c r="DF40" i="2"/>
  <c r="DF42" i="2" s="1"/>
  <c r="DD40" i="2"/>
  <c r="DD42" i="2" s="1"/>
  <c r="DD47" i="2" s="1"/>
  <c r="DC40" i="2"/>
  <c r="DC42" i="2" s="1"/>
  <c r="DC47" i="2" s="1"/>
  <c r="DB40" i="2"/>
  <c r="DB42" i="2" s="1"/>
  <c r="DB47" i="2" s="1"/>
  <c r="DA40" i="2"/>
  <c r="DA42" i="2" s="1"/>
  <c r="DA47" i="2" s="1"/>
  <c r="CZ40" i="2"/>
  <c r="CZ42" i="2" s="1"/>
  <c r="CZ47" i="2" s="1"/>
  <c r="CY40" i="2"/>
  <c r="CY42" i="2" s="1"/>
  <c r="CY47" i="2" s="1"/>
  <c r="CX40" i="2"/>
  <c r="CX42" i="2" s="1"/>
  <c r="CX47" i="2" s="1"/>
  <c r="CW40" i="2"/>
  <c r="CW42" i="2" s="1"/>
  <c r="CW47" i="2" s="1"/>
  <c r="CV40" i="2"/>
  <c r="CV42" i="2" s="1"/>
  <c r="CV47" i="2" s="1"/>
  <c r="CU40" i="2"/>
  <c r="CU42" i="2" s="1"/>
  <c r="CU47" i="2" s="1"/>
  <c r="CT40" i="2"/>
  <c r="CT42" i="2" s="1"/>
  <c r="CT47" i="2" s="1"/>
  <c r="CS40" i="2"/>
  <c r="CS42" i="2" s="1"/>
  <c r="CQ40" i="2"/>
  <c r="CQ42" i="2" s="1"/>
  <c r="CQ47" i="2" s="1"/>
  <c r="CP40" i="2"/>
  <c r="CP42" i="2" s="1"/>
  <c r="CP47" i="2" s="1"/>
  <c r="CO40" i="2"/>
  <c r="CO42" i="2" s="1"/>
  <c r="CO47" i="2" s="1"/>
  <c r="CN40" i="2"/>
  <c r="CN42" i="2" s="1"/>
  <c r="CN47" i="2" s="1"/>
  <c r="CM40" i="2"/>
  <c r="CM42" i="2" s="1"/>
  <c r="CM47" i="2" s="1"/>
  <c r="CL40" i="2"/>
  <c r="CL42" i="2" s="1"/>
  <c r="CL47" i="2" s="1"/>
  <c r="CK40" i="2"/>
  <c r="CK42" i="2" s="1"/>
  <c r="CK47" i="2" s="1"/>
  <c r="CJ40" i="2"/>
  <c r="CJ42" i="2" s="1"/>
  <c r="CJ47" i="2" s="1"/>
  <c r="CI40" i="2"/>
  <c r="CI42" i="2" s="1"/>
  <c r="CI47" i="2" s="1"/>
  <c r="CH40" i="2"/>
  <c r="CH42" i="2" s="1"/>
  <c r="CH47" i="2" s="1"/>
  <c r="CG40" i="2"/>
  <c r="CG42" i="2" s="1"/>
  <c r="CG47" i="2" s="1"/>
  <c r="CF40" i="2"/>
  <c r="CF42" i="2" s="1"/>
  <c r="DR39" i="2"/>
  <c r="DE39" i="2"/>
  <c r="CR39" i="2"/>
  <c r="DR38" i="2"/>
  <c r="DE38" i="2"/>
  <c r="CR38" i="2"/>
  <c r="DR37" i="2"/>
  <c r="DE37" i="2"/>
  <c r="CR37" i="2"/>
  <c r="DR36" i="2"/>
  <c r="DE36" i="2"/>
  <c r="CR36" i="2"/>
  <c r="DR35" i="2"/>
  <c r="DE35" i="2"/>
  <c r="CR35" i="2"/>
  <c r="DR34" i="2"/>
  <c r="DE34" i="2"/>
  <c r="CR34" i="2"/>
  <c r="DR33" i="2"/>
  <c r="DE33" i="2"/>
  <c r="CR33" i="2"/>
  <c r="DR32" i="2"/>
  <c r="DE32" i="2"/>
  <c r="CR32" i="2"/>
  <c r="DR31" i="2"/>
  <c r="DE31" i="2"/>
  <c r="CR31" i="2"/>
  <c r="DR30" i="2"/>
  <c r="DE30" i="2"/>
  <c r="CR30" i="2"/>
  <c r="DR29" i="2"/>
  <c r="DE29" i="2"/>
  <c r="CR29" i="2"/>
  <c r="DR28" i="2"/>
  <c r="DE28" i="2"/>
  <c r="CR28" i="2"/>
  <c r="DR27" i="2"/>
  <c r="DE27" i="2"/>
  <c r="CR27" i="2"/>
  <c r="DR26" i="2"/>
  <c r="DE26" i="2"/>
  <c r="CR26" i="2"/>
  <c r="DR25" i="2"/>
  <c r="DE25" i="2"/>
  <c r="CR25" i="2"/>
  <c r="DR24" i="2"/>
  <c r="DE24" i="2"/>
  <c r="CR24" i="2"/>
  <c r="DR23" i="2"/>
  <c r="DE23" i="2"/>
  <c r="CR23" i="2"/>
  <c r="DR22" i="2"/>
  <c r="DE22" i="2"/>
  <c r="CR22" i="2"/>
  <c r="DR21" i="2"/>
  <c r="DE21" i="2"/>
  <c r="CR21" i="2"/>
  <c r="DR20" i="2"/>
  <c r="DE20" i="2"/>
  <c r="CR20" i="2"/>
  <c r="DR19" i="2"/>
  <c r="DE19" i="2"/>
  <c r="CR19" i="2"/>
  <c r="DR18" i="2"/>
  <c r="DE18" i="2"/>
  <c r="CR18" i="2"/>
  <c r="DR17" i="2"/>
  <c r="DE17" i="2"/>
  <c r="CR17" i="2"/>
  <c r="DR16" i="2"/>
  <c r="DE16" i="2"/>
  <c r="CR16" i="2"/>
  <c r="DR15" i="2"/>
  <c r="DE15" i="2"/>
  <c r="CR15" i="2"/>
  <c r="DR14" i="2"/>
  <c r="DE14" i="2"/>
  <c r="CR14" i="2"/>
  <c r="DR13" i="2"/>
  <c r="DE13" i="2"/>
  <c r="CR13" i="2"/>
  <c r="DR12" i="2"/>
  <c r="DE12" i="2"/>
  <c r="CR12" i="2"/>
  <c r="DR11" i="2"/>
  <c r="DE11" i="2"/>
  <c r="CR11" i="2"/>
  <c r="DR10" i="2"/>
  <c r="DE10" i="2"/>
  <c r="CR10" i="2"/>
  <c r="DR9" i="2"/>
  <c r="DE9" i="2"/>
  <c r="CR9" i="2"/>
  <c r="DR8" i="2"/>
  <c r="DE8" i="2"/>
  <c r="CR8" i="2"/>
  <c r="DR7" i="2"/>
  <c r="DE7" i="2"/>
  <c r="CR7" i="2"/>
  <c r="DR6" i="2"/>
  <c r="DE6" i="2"/>
  <c r="CR6" i="2"/>
  <c r="CC40" i="2"/>
  <c r="CC42" i="2" s="1"/>
  <c r="CC47" i="2" s="1"/>
  <c r="CB40" i="2"/>
  <c r="CB42" i="2" s="1"/>
  <c r="CB47" i="2" s="1"/>
  <c r="CA40" i="2"/>
  <c r="CA42" i="2" s="1"/>
  <c r="CA47" i="2" s="1"/>
  <c r="BZ40" i="2"/>
  <c r="BZ42" i="2" s="1"/>
  <c r="BZ47" i="2" s="1"/>
  <c r="BY40" i="2"/>
  <c r="BY42" i="2" s="1"/>
  <c r="BY47" i="2" s="1"/>
  <c r="BX40" i="2"/>
  <c r="BX42" i="2" s="1"/>
  <c r="BX47" i="2" s="1"/>
  <c r="BW40" i="2"/>
  <c r="BW42" i="2" s="1"/>
  <c r="BW47" i="2" s="1"/>
  <c r="BV40" i="2"/>
  <c r="BV42" i="2" s="1"/>
  <c r="BV47" i="2" s="1"/>
  <c r="BU40" i="2"/>
  <c r="BU42" i="2" s="1"/>
  <c r="BU47" i="2" s="1"/>
  <c r="BT40" i="2"/>
  <c r="BT42" i="2" s="1"/>
  <c r="BT47" i="2" s="1"/>
  <c r="BS40" i="2"/>
  <c r="BS42" i="2" s="1"/>
  <c r="BS47" i="2" s="1"/>
  <c r="BR40" i="2"/>
  <c r="BR42" i="2" s="1"/>
  <c r="BP40" i="2"/>
  <c r="BP42" i="2" s="1"/>
  <c r="BP47" i="2" s="1"/>
  <c r="BO40" i="2"/>
  <c r="BO42" i="2" s="1"/>
  <c r="BO47" i="2" s="1"/>
  <c r="BN40" i="2"/>
  <c r="BN42" i="2" s="1"/>
  <c r="BN47" i="2" s="1"/>
  <c r="BM40" i="2"/>
  <c r="BM42" i="2" s="1"/>
  <c r="BM47" i="2" s="1"/>
  <c r="BL40" i="2"/>
  <c r="BL42" i="2" s="1"/>
  <c r="BL47" i="2" s="1"/>
  <c r="BK40" i="2"/>
  <c r="BK42" i="2" s="1"/>
  <c r="BK47" i="2" s="1"/>
  <c r="BJ40" i="2"/>
  <c r="BJ42" i="2" s="1"/>
  <c r="BJ47" i="2" s="1"/>
  <c r="BI40" i="2"/>
  <c r="BI42" i="2" s="1"/>
  <c r="BI47" i="2" s="1"/>
  <c r="BH40" i="2"/>
  <c r="BH42" i="2" s="1"/>
  <c r="BH47" i="2" s="1"/>
  <c r="BG40" i="2"/>
  <c r="BG42" i="2" s="1"/>
  <c r="BG47" i="2" s="1"/>
  <c r="BF40" i="2"/>
  <c r="BF42" i="2" s="1"/>
  <c r="BF47" i="2" s="1"/>
  <c r="BE40" i="2"/>
  <c r="BE42" i="2" s="1"/>
  <c r="BC40" i="2"/>
  <c r="BC42" i="2" s="1"/>
  <c r="BC47" i="2" s="1"/>
  <c r="BB40" i="2"/>
  <c r="BB42" i="2" s="1"/>
  <c r="BB47" i="2" s="1"/>
  <c r="BA40" i="2"/>
  <c r="BA42" i="2" s="1"/>
  <c r="BA47" i="2" s="1"/>
  <c r="AZ40" i="2"/>
  <c r="AZ42" i="2" s="1"/>
  <c r="AZ47" i="2" s="1"/>
  <c r="AY40" i="2"/>
  <c r="AY42" i="2" s="1"/>
  <c r="AY47" i="2" s="1"/>
  <c r="AX40" i="2"/>
  <c r="AX42" i="2" s="1"/>
  <c r="AX47" i="2" s="1"/>
  <c r="AW40" i="2"/>
  <c r="AW42" i="2" s="1"/>
  <c r="AW47" i="2" s="1"/>
  <c r="AV40" i="2"/>
  <c r="AV42" i="2" s="1"/>
  <c r="AV47" i="2" s="1"/>
  <c r="AU40" i="2"/>
  <c r="AU42" i="2" s="1"/>
  <c r="AU47" i="2" s="1"/>
  <c r="AT40" i="2"/>
  <c r="AT42" i="2" s="1"/>
  <c r="AT47" i="2" s="1"/>
  <c r="AS40" i="2"/>
  <c r="AS42" i="2" s="1"/>
  <c r="AS47" i="2" s="1"/>
  <c r="AR40" i="2"/>
  <c r="AR42" i="2" s="1"/>
  <c r="CD39" i="2"/>
  <c r="BQ39" i="2"/>
  <c r="CD38" i="2"/>
  <c r="BQ38" i="2"/>
  <c r="CD37" i="2"/>
  <c r="BQ37" i="2"/>
  <c r="CD36" i="2"/>
  <c r="BQ36" i="2"/>
  <c r="CD35" i="2"/>
  <c r="BQ35" i="2"/>
  <c r="CD34" i="2"/>
  <c r="BQ34" i="2"/>
  <c r="CD33" i="2"/>
  <c r="BQ33" i="2"/>
  <c r="CD32" i="2"/>
  <c r="BQ32" i="2"/>
  <c r="CD31" i="2"/>
  <c r="BQ31" i="2"/>
  <c r="CD30" i="2"/>
  <c r="BQ30" i="2"/>
  <c r="CD29" i="2"/>
  <c r="BQ29" i="2"/>
  <c r="CD28" i="2"/>
  <c r="BQ28" i="2"/>
  <c r="CD27" i="2"/>
  <c r="BQ27" i="2"/>
  <c r="CD26" i="2"/>
  <c r="BQ26" i="2"/>
  <c r="CD25" i="2"/>
  <c r="BQ25" i="2"/>
  <c r="CD24" i="2"/>
  <c r="BQ24" i="2"/>
  <c r="CD23" i="2"/>
  <c r="BQ23" i="2"/>
  <c r="CD22" i="2"/>
  <c r="BQ22" i="2"/>
  <c r="CD21" i="2"/>
  <c r="BQ21" i="2"/>
  <c r="CD20" i="2"/>
  <c r="BQ20" i="2"/>
  <c r="CD19" i="2"/>
  <c r="BQ19" i="2"/>
  <c r="CD18" i="2"/>
  <c r="BQ18" i="2"/>
  <c r="CD17" i="2"/>
  <c r="BQ17" i="2"/>
  <c r="CD16" i="2"/>
  <c r="BQ16" i="2"/>
  <c r="CD15" i="2"/>
  <c r="BQ15" i="2"/>
  <c r="CD14" i="2"/>
  <c r="BQ14" i="2"/>
  <c r="CD13" i="2"/>
  <c r="BQ13" i="2"/>
  <c r="CD12" i="2"/>
  <c r="BQ12" i="2"/>
  <c r="CD11" i="2"/>
  <c r="BQ11" i="2"/>
  <c r="CD10" i="2"/>
  <c r="BQ10" i="2"/>
  <c r="CD9" i="2"/>
  <c r="BQ9" i="2"/>
  <c r="CD8" i="2"/>
  <c r="BQ8" i="2"/>
  <c r="CD7" i="2"/>
  <c r="BQ7" i="2"/>
  <c r="CD6" i="2"/>
  <c r="BQ6" i="2"/>
  <c r="AO40" i="2"/>
  <c r="AO42" i="2" s="1"/>
  <c r="AO47" i="2" s="1"/>
  <c r="AN40" i="2"/>
  <c r="AN42" i="2" s="1"/>
  <c r="AN47" i="2" s="1"/>
  <c r="AM40" i="2"/>
  <c r="AM42" i="2" s="1"/>
  <c r="AM47" i="2" s="1"/>
  <c r="AL40" i="2"/>
  <c r="AL42" i="2" s="1"/>
  <c r="AL47" i="2" s="1"/>
  <c r="AK40" i="2"/>
  <c r="AK42" i="2" s="1"/>
  <c r="AK47" i="2" s="1"/>
  <c r="AJ40" i="2"/>
  <c r="AJ42" i="2" s="1"/>
  <c r="AJ47" i="2" s="1"/>
  <c r="AI40" i="2"/>
  <c r="AI42" i="2" s="1"/>
  <c r="AI47" i="2" s="1"/>
  <c r="AH40" i="2"/>
  <c r="AH42" i="2" s="1"/>
  <c r="AH47" i="2" s="1"/>
  <c r="AG40" i="2"/>
  <c r="AG42" i="2" s="1"/>
  <c r="AG47" i="2" s="1"/>
  <c r="AF40" i="2"/>
  <c r="AF42" i="2" s="1"/>
  <c r="AF47" i="2" s="1"/>
  <c r="AE40" i="2"/>
  <c r="AE42" i="2" s="1"/>
  <c r="AE47" i="2" s="1"/>
  <c r="AD40" i="2"/>
  <c r="AD42" i="2" s="1"/>
  <c r="AB40" i="2"/>
  <c r="AB42" i="2" s="1"/>
  <c r="AB47" i="2" s="1"/>
  <c r="AA40" i="2"/>
  <c r="AA42" i="2" s="1"/>
  <c r="AA47" i="2" s="1"/>
  <c r="Z40" i="2"/>
  <c r="Z42" i="2" s="1"/>
  <c r="Z47" i="2" s="1"/>
  <c r="Y40" i="2"/>
  <c r="Y42" i="2" s="1"/>
  <c r="Y47" i="2" s="1"/>
  <c r="X40" i="2"/>
  <c r="X42" i="2" s="1"/>
  <c r="X47" i="2" s="1"/>
  <c r="W40" i="2"/>
  <c r="W42" i="2" s="1"/>
  <c r="W47" i="2" s="1"/>
  <c r="V40" i="2"/>
  <c r="V42" i="2" s="1"/>
  <c r="V47" i="2" s="1"/>
  <c r="U40" i="2"/>
  <c r="U42" i="2" s="1"/>
  <c r="U47" i="2" s="1"/>
  <c r="T40" i="2"/>
  <c r="T42" i="2" s="1"/>
  <c r="T47" i="2" s="1"/>
  <c r="S40" i="2"/>
  <c r="S42" i="2" s="1"/>
  <c r="S47" i="2" s="1"/>
  <c r="R40" i="2"/>
  <c r="R42" i="2" s="1"/>
  <c r="R47" i="2" s="1"/>
  <c r="Q40" i="2"/>
  <c r="Q42" i="2" s="1"/>
  <c r="P39" i="2"/>
  <c r="AQ39" i="2" s="1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O40" i="2"/>
  <c r="O42" i="2" s="1"/>
  <c r="O47" i="2" s="1"/>
  <c r="N40" i="2"/>
  <c r="N42" i="2" s="1"/>
  <c r="N47" i="2" s="1"/>
  <c r="M40" i="2"/>
  <c r="M42" i="2" s="1"/>
  <c r="M47" i="2" s="1"/>
  <c r="L40" i="2"/>
  <c r="L42" i="2" s="1"/>
  <c r="L47" i="2" s="1"/>
  <c r="K40" i="2"/>
  <c r="K42" i="2" s="1"/>
  <c r="K47" i="2" s="1"/>
  <c r="J40" i="2"/>
  <c r="J42" i="2" s="1"/>
  <c r="J47" i="2" s="1"/>
  <c r="I40" i="2"/>
  <c r="I42" i="2" s="1"/>
  <c r="I47" i="2" s="1"/>
  <c r="H40" i="2"/>
  <c r="H42" i="2" s="1"/>
  <c r="H47" i="2" s="1"/>
  <c r="G40" i="2"/>
  <c r="G42" i="2" s="1"/>
  <c r="G47" i="2" s="1"/>
  <c r="F40" i="2"/>
  <c r="F42" i="2" s="1"/>
  <c r="F47" i="2" s="1"/>
  <c r="E40" i="2"/>
  <c r="E42" i="2" s="1"/>
  <c r="E47" i="2" s="1"/>
  <c r="D40" i="2"/>
  <c r="P6" i="2"/>
  <c r="CE11" i="6" l="1"/>
  <c r="AIM40" i="9"/>
  <c r="NP42" i="2"/>
  <c r="NP47" i="2" s="1"/>
  <c r="P40" i="2"/>
  <c r="MY6" i="8"/>
  <c r="MY8" i="8"/>
  <c r="MY12" i="8"/>
  <c r="MY14" i="8"/>
  <c r="MY16" i="8"/>
  <c r="MY18" i="8"/>
  <c r="MY20" i="8"/>
  <c r="MY22" i="8"/>
  <c r="MY24" i="8"/>
  <c r="MY26" i="8"/>
  <c r="MY28" i="8"/>
  <c r="MY30" i="8"/>
  <c r="MY32" i="8"/>
  <c r="MY34" i="8"/>
  <c r="MY36" i="8"/>
  <c r="MY38" i="8"/>
  <c r="LK7" i="8"/>
  <c r="LK9" i="8"/>
  <c r="LK11" i="8"/>
  <c r="LK13" i="8"/>
  <c r="LK35" i="8"/>
  <c r="LK37" i="8"/>
  <c r="LK39" i="8"/>
  <c r="JW25" i="8"/>
  <c r="JW10" i="8"/>
  <c r="JW14" i="8"/>
  <c r="JW18" i="8"/>
  <c r="JW22" i="8"/>
  <c r="JW24" i="8"/>
  <c r="JW28" i="8"/>
  <c r="JW30" i="8"/>
  <c r="JW34" i="8"/>
  <c r="JW36" i="8"/>
  <c r="JW38" i="8"/>
  <c r="JW17" i="8"/>
  <c r="II9" i="8"/>
  <c r="II11" i="8"/>
  <c r="II13" i="8"/>
  <c r="II35" i="8"/>
  <c r="II39" i="8"/>
  <c r="GU29" i="8"/>
  <c r="GU8" i="8"/>
  <c r="GU10" i="8"/>
  <c r="GU12" i="8"/>
  <c r="GU14" i="8"/>
  <c r="GU16" i="8"/>
  <c r="GU18" i="8"/>
  <c r="GU20" i="8"/>
  <c r="GU22" i="8"/>
  <c r="GU24" i="8"/>
  <c r="GU26" i="8"/>
  <c r="GU28" i="8"/>
  <c r="GU30" i="8"/>
  <c r="GU32" i="8"/>
  <c r="GU34" i="8"/>
  <c r="GU36" i="8"/>
  <c r="GU38" i="8"/>
  <c r="GU15" i="8"/>
  <c r="GU17" i="8"/>
  <c r="GU19" i="8"/>
  <c r="GU21" i="8"/>
  <c r="GU23" i="8"/>
  <c r="GU25" i="8"/>
  <c r="FG7" i="8"/>
  <c r="FG9" i="8"/>
  <c r="FG11" i="8"/>
  <c r="FG13" i="8"/>
  <c r="FG39" i="8"/>
  <c r="DS17" i="8"/>
  <c r="DS19" i="8"/>
  <c r="DS21" i="8"/>
  <c r="DS27" i="8"/>
  <c r="DS14" i="8"/>
  <c r="DS20" i="8"/>
  <c r="DS22" i="8"/>
  <c r="DS24" i="8"/>
  <c r="DS26" i="8"/>
  <c r="DS28" i="8"/>
  <c r="DS30" i="8"/>
  <c r="DS32" i="8"/>
  <c r="DS34" i="8"/>
  <c r="DS38" i="8"/>
  <c r="CE9" i="8"/>
  <c r="CE11" i="8"/>
  <c r="CE13" i="8"/>
  <c r="CE39" i="8"/>
  <c r="AQ8" i="8"/>
  <c r="AQ10" i="8"/>
  <c r="AQ12" i="8"/>
  <c r="AQ14" i="8"/>
  <c r="AQ16" i="8"/>
  <c r="AQ18" i="8"/>
  <c r="AQ20" i="8"/>
  <c r="AQ22" i="8"/>
  <c r="AQ24" i="8"/>
  <c r="AQ26" i="8"/>
  <c r="AQ28" i="8"/>
  <c r="AQ30" i="8"/>
  <c r="AQ32" i="8"/>
  <c r="AQ34" i="8"/>
  <c r="AQ36" i="8"/>
  <c r="AQ38" i="8"/>
  <c r="AQ15" i="8"/>
  <c r="AQ17" i="8"/>
  <c r="AQ19" i="8"/>
  <c r="AQ21" i="8"/>
  <c r="AQ23" i="8"/>
  <c r="AQ25" i="8"/>
  <c r="AQ27" i="8"/>
  <c r="AQ29" i="8"/>
  <c r="AQ31" i="8"/>
  <c r="AQ33" i="8"/>
  <c r="AQ35" i="8"/>
  <c r="AQ37" i="8"/>
  <c r="MY9" i="6"/>
  <c r="MY16" i="6"/>
  <c r="MY26" i="6"/>
  <c r="MY28" i="6"/>
  <c r="MY32" i="6"/>
  <c r="LK13" i="6"/>
  <c r="LK15" i="6"/>
  <c r="LK23" i="6"/>
  <c r="JW7" i="6"/>
  <c r="JW9" i="6"/>
  <c r="JW10" i="6"/>
  <c r="JW12" i="6"/>
  <c r="JW14" i="6"/>
  <c r="JW16" i="6"/>
  <c r="JW18" i="6"/>
  <c r="JW20" i="6"/>
  <c r="JW22" i="6"/>
  <c r="JW24" i="6"/>
  <c r="JW26" i="6"/>
  <c r="JW28" i="6"/>
  <c r="JW30" i="6"/>
  <c r="JW32" i="6"/>
  <c r="JW34" i="6"/>
  <c r="JW36" i="6"/>
  <c r="JW38" i="6"/>
  <c r="GU9" i="6"/>
  <c r="GU16" i="6"/>
  <c r="GU26" i="6"/>
  <c r="GU34" i="6"/>
  <c r="GU36" i="6"/>
  <c r="GU38" i="6"/>
  <c r="FG37" i="6"/>
  <c r="FG39" i="6"/>
  <c r="FG15" i="6"/>
  <c r="DS7" i="6"/>
  <c r="DS9" i="6"/>
  <c r="DS10" i="6"/>
  <c r="DS12" i="6"/>
  <c r="DS14" i="6"/>
  <c r="DS16" i="6"/>
  <c r="DS18" i="6"/>
  <c r="DS20" i="6"/>
  <c r="DS22" i="6"/>
  <c r="DS24" i="6"/>
  <c r="DS26" i="6"/>
  <c r="DS28" i="6"/>
  <c r="DS30" i="6"/>
  <c r="DS32" i="6"/>
  <c r="DS34" i="6"/>
  <c r="DS36" i="6"/>
  <c r="DS38" i="6"/>
  <c r="CE23" i="6"/>
  <c r="CE25" i="6"/>
  <c r="CE27" i="6"/>
  <c r="CE29" i="6"/>
  <c r="CE31" i="6"/>
  <c r="AQ7" i="6"/>
  <c r="AQ9" i="6"/>
  <c r="AQ12" i="6"/>
  <c r="AQ14" i="6"/>
  <c r="AQ16" i="6"/>
  <c r="AQ18" i="6"/>
  <c r="AQ20" i="6"/>
  <c r="AQ22" i="6"/>
  <c r="AQ24" i="6"/>
  <c r="AQ26" i="6"/>
  <c r="AQ28" i="6"/>
  <c r="AQ32" i="6"/>
  <c r="AQ36" i="6"/>
  <c r="AQ38" i="6"/>
  <c r="II39" i="5"/>
  <c r="OL42" i="2"/>
  <c r="OL47" i="2" s="1"/>
  <c r="NZ47" i="2"/>
  <c r="OM37" i="2"/>
  <c r="NY42" i="2"/>
  <c r="NY47" i="2" s="1"/>
  <c r="NM47" i="2"/>
  <c r="OM39" i="2"/>
  <c r="MY7" i="2"/>
  <c r="MY9" i="2"/>
  <c r="MY11" i="2"/>
  <c r="MY13" i="2"/>
  <c r="MY17" i="2"/>
  <c r="MY19" i="2"/>
  <c r="MY21" i="2"/>
  <c r="MY23" i="2"/>
  <c r="MY25" i="2"/>
  <c r="MY27" i="2"/>
  <c r="MY29" i="2"/>
  <c r="MY31" i="2"/>
  <c r="MY33" i="2"/>
  <c r="MY35" i="2"/>
  <c r="MY37" i="2"/>
  <c r="MY39" i="2"/>
  <c r="LK7" i="2"/>
  <c r="LK9" i="2"/>
  <c r="LK11" i="2"/>
  <c r="LK13" i="2"/>
  <c r="LK17" i="2"/>
  <c r="LK19" i="2"/>
  <c r="LK21" i="2"/>
  <c r="LK23" i="2"/>
  <c r="LK25" i="2"/>
  <c r="LK27" i="2"/>
  <c r="LK29" i="2"/>
  <c r="LK31" i="2"/>
  <c r="LK33" i="2"/>
  <c r="LK35" i="2"/>
  <c r="LK37" i="2"/>
  <c r="LK39" i="2"/>
  <c r="JW39" i="2"/>
  <c r="II39" i="2"/>
  <c r="GU39" i="2"/>
  <c r="FG9" i="2"/>
  <c r="FG11" i="2"/>
  <c r="FG19" i="2"/>
  <c r="FG21" i="2"/>
  <c r="FG23" i="2"/>
  <c r="FG25" i="2"/>
  <c r="FG27" i="2"/>
  <c r="FG29" i="2"/>
  <c r="FG31" i="2"/>
  <c r="FG33" i="2"/>
  <c r="FG35" i="2"/>
  <c r="FG37" i="2"/>
  <c r="FF42" i="2"/>
  <c r="FF47" i="2" s="1"/>
  <c r="ET47" i="2"/>
  <c r="FG39" i="2"/>
  <c r="NL42" i="2"/>
  <c r="NL47" i="2" s="1"/>
  <c r="MZ47" i="2"/>
  <c r="MX42" i="2"/>
  <c r="MX47" i="2" s="1"/>
  <c r="ML47" i="2"/>
  <c r="MK42" i="2"/>
  <c r="MK47" i="2" s="1"/>
  <c r="LY47" i="2"/>
  <c r="LX42" i="2"/>
  <c r="LL47" i="2"/>
  <c r="LJ42" i="2"/>
  <c r="LJ47" i="2" s="1"/>
  <c r="KX47" i="2"/>
  <c r="KW42" i="2"/>
  <c r="KW47" i="2" s="1"/>
  <c r="KK47" i="2"/>
  <c r="KJ42" i="2"/>
  <c r="JX47" i="2"/>
  <c r="JV42" i="2"/>
  <c r="JV47" i="2" s="1"/>
  <c r="JJ47" i="2"/>
  <c r="JI42" i="2"/>
  <c r="JI47" i="2" s="1"/>
  <c r="IW47" i="2"/>
  <c r="IV42" i="2"/>
  <c r="IJ47" i="2"/>
  <c r="IH42" i="2"/>
  <c r="IH47" i="2" s="1"/>
  <c r="HV47" i="2"/>
  <c r="HU42" i="2"/>
  <c r="HU47" i="2" s="1"/>
  <c r="HI47" i="2"/>
  <c r="HH42" i="2"/>
  <c r="GV47" i="2"/>
  <c r="GT42" i="2"/>
  <c r="GT47" i="2" s="1"/>
  <c r="GH47" i="2"/>
  <c r="GU13" i="2"/>
  <c r="GG42" i="2"/>
  <c r="GG47" i="2" s="1"/>
  <c r="FU47" i="2"/>
  <c r="FT42" i="2"/>
  <c r="FH47" i="2"/>
  <c r="ES42" i="2"/>
  <c r="ES47" i="2" s="1"/>
  <c r="EG47" i="2"/>
  <c r="FG13" i="2"/>
  <c r="FG17" i="2"/>
  <c r="EF42" i="2"/>
  <c r="DT47" i="2"/>
  <c r="DR42" i="2"/>
  <c r="DR47" i="2" s="1"/>
  <c r="DF47" i="2"/>
  <c r="DE42" i="2"/>
  <c r="DE47" i="2" s="1"/>
  <c r="CS47" i="2"/>
  <c r="CF47" i="2"/>
  <c r="CR42" i="2"/>
  <c r="CD42" i="2"/>
  <c r="CD47" i="2" s="1"/>
  <c r="BR47" i="2"/>
  <c r="BQ42" i="2"/>
  <c r="BQ47" i="2" s="1"/>
  <c r="BE47" i="2"/>
  <c r="BD42" i="2"/>
  <c r="AR47" i="2"/>
  <c r="AD47" i="2"/>
  <c r="AP42" i="2"/>
  <c r="AP47" i="2" s="1"/>
  <c r="AC42" i="2"/>
  <c r="AC47" i="2" s="1"/>
  <c r="Q47" i="2"/>
  <c r="CE39" i="4"/>
  <c r="AKB39" i="9"/>
  <c r="AP40" i="2"/>
  <c r="AQ34" i="6"/>
  <c r="AQ30" i="6"/>
  <c r="BD40" i="2"/>
  <c r="AC40" i="2"/>
  <c r="AQ6" i="4"/>
  <c r="AKB37" i="9"/>
  <c r="AKB35" i="9"/>
  <c r="AKB31" i="9"/>
  <c r="AKB27" i="9"/>
  <c r="AKB23" i="9"/>
  <c r="AKB33" i="9"/>
  <c r="AKB29" i="9"/>
  <c r="AKB25" i="9"/>
  <c r="AKB20" i="9"/>
  <c r="AKB9" i="9"/>
  <c r="AKB7" i="9"/>
  <c r="AKB6" i="9"/>
  <c r="AKB13" i="9"/>
  <c r="MY15" i="8"/>
  <c r="MY17" i="8"/>
  <c r="MY19" i="8"/>
  <c r="MY21" i="8"/>
  <c r="MY23" i="8"/>
  <c r="MY25" i="8"/>
  <c r="MY27" i="8"/>
  <c r="MY29" i="8"/>
  <c r="MY31" i="8"/>
  <c r="MY33" i="8"/>
  <c r="DS31" i="8"/>
  <c r="DS33" i="8"/>
  <c r="DS8" i="8"/>
  <c r="DS10" i="8"/>
  <c r="DS12" i="8"/>
  <c r="DS16" i="8"/>
  <c r="DS18" i="8"/>
  <c r="DS36" i="8"/>
  <c r="UQ37" i="5"/>
  <c r="RO38" i="5"/>
  <c r="QA38" i="5"/>
  <c r="MY38" i="5"/>
  <c r="AQ37" i="5"/>
  <c r="II8" i="2"/>
  <c r="AQ7" i="2"/>
  <c r="AQ9" i="2"/>
  <c r="AQ11" i="2"/>
  <c r="AQ13" i="2"/>
  <c r="AQ15" i="2"/>
  <c r="AQ17" i="2"/>
  <c r="AQ19" i="2"/>
  <c r="AQ21" i="2"/>
  <c r="AQ23" i="2"/>
  <c r="AQ25" i="2"/>
  <c r="AQ27" i="2"/>
  <c r="AQ29" i="2"/>
  <c r="AQ31" i="2"/>
  <c r="AQ33" i="2"/>
  <c r="AQ35" i="2"/>
  <c r="AQ37" i="2"/>
  <c r="FG15" i="2"/>
  <c r="II15" i="2"/>
  <c r="JW8" i="8"/>
  <c r="JW12" i="8"/>
  <c r="JW16" i="8"/>
  <c r="JW20" i="8"/>
  <c r="JW26" i="8"/>
  <c r="JW32" i="8"/>
  <c r="II7" i="8"/>
  <c r="OM8" i="6"/>
  <c r="OM9" i="6"/>
  <c r="OM11" i="6"/>
  <c r="OM13" i="6"/>
  <c r="OM15" i="6"/>
  <c r="OM17" i="6"/>
  <c r="OM19" i="6"/>
  <c r="OM21" i="6"/>
  <c r="OM23" i="6"/>
  <c r="OM25" i="6"/>
  <c r="OM27" i="6"/>
  <c r="OM29" i="6"/>
  <c r="OM31" i="6"/>
  <c r="OM33" i="6"/>
  <c r="OM37" i="6"/>
  <c r="MY7" i="6"/>
  <c r="MY10" i="6"/>
  <c r="MY12" i="6"/>
  <c r="MY14" i="6"/>
  <c r="MY18" i="6"/>
  <c r="MY22" i="6"/>
  <c r="MY24" i="6"/>
  <c r="MY30" i="6"/>
  <c r="MY34" i="6"/>
  <c r="LK8" i="6"/>
  <c r="LK11" i="6"/>
  <c r="LK17" i="6"/>
  <c r="LK21" i="6"/>
  <c r="LK25" i="6"/>
  <c r="II8" i="6"/>
  <c r="II11" i="6"/>
  <c r="II13" i="6"/>
  <c r="II15" i="6"/>
  <c r="II17" i="6"/>
  <c r="II19" i="6"/>
  <c r="II21" i="6"/>
  <c r="II23" i="6"/>
  <c r="II25" i="6"/>
  <c r="II27" i="6"/>
  <c r="II29" i="6"/>
  <c r="II31" i="6"/>
  <c r="II33" i="6"/>
  <c r="II35" i="6"/>
  <c r="GU7" i="6"/>
  <c r="GU10" i="6"/>
  <c r="GU12" i="6"/>
  <c r="GU14" i="6"/>
  <c r="GU18" i="6"/>
  <c r="GU20" i="6"/>
  <c r="GU22" i="6"/>
  <c r="GU24" i="6"/>
  <c r="GU28" i="6"/>
  <c r="GU30" i="6"/>
  <c r="GU32" i="6"/>
  <c r="FG8" i="6"/>
  <c r="FG11" i="6"/>
  <c r="FG13" i="6"/>
  <c r="FG17" i="6"/>
  <c r="FG19" i="6"/>
  <c r="FG21" i="6"/>
  <c r="FG23" i="6"/>
  <c r="FG25" i="6"/>
  <c r="FG27" i="6"/>
  <c r="FG29" i="6"/>
  <c r="FG31" i="6"/>
  <c r="FG33" i="6"/>
  <c r="FG35" i="6"/>
  <c r="UQ15" i="5"/>
  <c r="UQ17" i="5"/>
  <c r="UQ19" i="5"/>
  <c r="UQ21" i="5"/>
  <c r="UQ23" i="5"/>
  <c r="UQ25" i="5"/>
  <c r="UQ29" i="5"/>
  <c r="UQ31" i="5"/>
  <c r="UQ33" i="5"/>
  <c r="UQ35" i="5"/>
  <c r="TC6" i="5"/>
  <c r="TC8" i="5"/>
  <c r="TC10" i="5"/>
  <c r="TC12" i="5"/>
  <c r="TC14" i="5"/>
  <c r="TC16" i="5"/>
  <c r="TC18" i="5"/>
  <c r="TC20" i="5"/>
  <c r="TC22" i="5"/>
  <c r="TC24" i="5"/>
  <c r="TC26" i="5"/>
  <c r="TC28" i="5"/>
  <c r="TC30" i="5"/>
  <c r="TC32" i="5"/>
  <c r="TC34" i="5"/>
  <c r="TC36" i="5"/>
  <c r="RO6" i="5"/>
  <c r="RO8" i="5"/>
  <c r="RO10" i="5"/>
  <c r="RO12" i="5"/>
  <c r="RO14" i="5"/>
  <c r="RO16" i="5"/>
  <c r="RO18" i="5"/>
  <c r="RO20" i="5"/>
  <c r="RO22" i="5"/>
  <c r="RO24" i="5"/>
  <c r="RO26" i="5"/>
  <c r="RO28" i="5"/>
  <c r="RO30" i="5"/>
  <c r="RO32" i="5"/>
  <c r="RO34" i="5"/>
  <c r="RO36" i="5"/>
  <c r="QA6" i="5"/>
  <c r="QA8" i="5"/>
  <c r="QA10" i="5"/>
  <c r="QA12" i="5"/>
  <c r="QA14" i="5"/>
  <c r="QA16" i="5"/>
  <c r="QA18" i="5"/>
  <c r="QA20" i="5"/>
  <c r="QA22" i="5"/>
  <c r="QA24" i="5"/>
  <c r="QA26" i="5"/>
  <c r="QA28" i="5"/>
  <c r="QA30" i="5"/>
  <c r="QA32" i="5"/>
  <c r="QA34" i="5"/>
  <c r="QA36" i="5"/>
  <c r="OM6" i="5"/>
  <c r="OM8" i="5"/>
  <c r="OM10" i="5"/>
  <c r="OM12" i="5"/>
  <c r="OM14" i="5"/>
  <c r="OM26" i="5"/>
  <c r="OM28" i="5"/>
  <c r="OM30" i="5"/>
  <c r="OM32" i="5"/>
  <c r="OM34" i="5"/>
  <c r="OM36" i="5"/>
  <c r="OM17" i="5"/>
  <c r="OM19" i="5"/>
  <c r="OM21" i="5"/>
  <c r="MY6" i="5"/>
  <c r="MY7" i="5"/>
  <c r="MY8" i="5"/>
  <c r="MY9" i="5"/>
  <c r="MY10" i="5"/>
  <c r="MY11" i="5"/>
  <c r="MY12" i="5"/>
  <c r="MY13" i="5"/>
  <c r="MY14" i="5"/>
  <c r="MY16" i="5"/>
  <c r="MY18" i="5"/>
  <c r="MY20" i="5"/>
  <c r="MY22" i="5"/>
  <c r="MY24" i="5"/>
  <c r="MY26" i="5"/>
  <c r="MY28" i="5"/>
  <c r="MY30" i="5"/>
  <c r="MY32" i="5"/>
  <c r="MY34" i="5"/>
  <c r="MY36" i="5"/>
  <c r="LK37" i="5"/>
  <c r="LK15" i="5"/>
  <c r="LK17" i="5"/>
  <c r="LK19" i="5"/>
  <c r="LK21" i="5"/>
  <c r="LK25" i="5"/>
  <c r="LK27" i="5"/>
  <c r="LK29" i="5"/>
  <c r="LK31" i="5"/>
  <c r="LK33" i="5"/>
  <c r="LK35" i="5"/>
  <c r="JW6" i="5"/>
  <c r="JW8" i="5"/>
  <c r="JW9" i="5"/>
  <c r="JW10" i="5"/>
  <c r="JW11" i="5"/>
  <c r="JW12" i="5"/>
  <c r="JW13" i="5"/>
  <c r="JW14" i="5"/>
  <c r="JW16" i="5"/>
  <c r="JW18" i="5"/>
  <c r="JW20" i="5"/>
  <c r="JW24" i="5"/>
  <c r="JW26" i="5"/>
  <c r="JW28" i="5"/>
  <c r="JW30" i="5"/>
  <c r="JW32" i="5"/>
  <c r="JW34" i="5"/>
  <c r="JW36" i="5"/>
  <c r="II37" i="5"/>
  <c r="II15" i="5"/>
  <c r="II17" i="5"/>
  <c r="II19" i="5"/>
  <c r="II21" i="5"/>
  <c r="II23" i="5"/>
  <c r="II25" i="5"/>
  <c r="II27" i="5"/>
  <c r="II29" i="5"/>
  <c r="II31" i="5"/>
  <c r="II33" i="5"/>
  <c r="II35" i="5"/>
  <c r="GU6" i="5"/>
  <c r="GU7" i="5"/>
  <c r="GU8" i="5"/>
  <c r="GU9" i="5"/>
  <c r="GU10" i="5"/>
  <c r="GU11" i="5"/>
  <c r="GU12" i="5"/>
  <c r="GU13" i="5"/>
  <c r="GU14" i="5"/>
  <c r="GU16" i="5"/>
  <c r="GU18" i="5"/>
  <c r="GU20" i="5"/>
  <c r="GU24" i="5"/>
  <c r="GU26" i="5"/>
  <c r="GU28" i="5"/>
  <c r="GU30" i="5"/>
  <c r="GU32" i="5"/>
  <c r="GU34" i="5"/>
  <c r="GU36" i="5"/>
  <c r="FG37" i="5"/>
  <c r="FG7" i="5"/>
  <c r="FG9" i="5"/>
  <c r="FG15" i="5"/>
  <c r="FG17" i="5"/>
  <c r="FG19" i="5"/>
  <c r="FG21" i="5"/>
  <c r="FG23" i="5"/>
  <c r="FG25" i="5"/>
  <c r="FG27" i="5"/>
  <c r="FG29" i="5"/>
  <c r="FG31" i="5"/>
  <c r="FG33" i="5"/>
  <c r="FG35" i="5"/>
  <c r="DS6" i="5"/>
  <c r="DS7" i="5"/>
  <c r="DS8" i="5"/>
  <c r="DS10" i="5"/>
  <c r="DS11" i="5"/>
  <c r="DS12" i="5"/>
  <c r="DS13" i="5"/>
  <c r="DS14" i="5"/>
  <c r="DS16" i="5"/>
  <c r="DS18" i="5"/>
  <c r="DS20" i="5"/>
  <c r="DS24" i="5"/>
  <c r="DS26" i="5"/>
  <c r="DS28" i="5"/>
  <c r="DS30" i="5"/>
  <c r="DS32" i="5"/>
  <c r="DS34" i="5"/>
  <c r="DS36" i="5"/>
  <c r="CE11" i="5"/>
  <c r="CE15" i="5"/>
  <c r="CE17" i="5"/>
  <c r="CE19" i="5"/>
  <c r="CE21" i="5"/>
  <c r="CE23" i="5"/>
  <c r="CE25" i="5"/>
  <c r="CE37" i="5"/>
  <c r="CE9" i="5"/>
  <c r="CE27" i="5"/>
  <c r="CE29" i="5"/>
  <c r="CE31" i="5"/>
  <c r="CE33" i="5"/>
  <c r="CE35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OM7" i="2"/>
  <c r="OM9" i="2"/>
  <c r="OM13" i="2"/>
  <c r="OM17" i="2"/>
  <c r="OM21" i="2"/>
  <c r="OM23" i="2"/>
  <c r="OM25" i="2"/>
  <c r="OM27" i="2"/>
  <c r="OM29" i="2"/>
  <c r="AKB11" i="9"/>
  <c r="OM33" i="2"/>
  <c r="OM35" i="6"/>
  <c r="WE40" i="9"/>
  <c r="JI40" i="8"/>
  <c r="XS40" i="9"/>
  <c r="OM35" i="2"/>
  <c r="OM31" i="2"/>
  <c r="ADW40" i="9"/>
  <c r="AFK40" i="9"/>
  <c r="TB40" i="5"/>
  <c r="SO40" i="5"/>
  <c r="RN40" i="5"/>
  <c r="PM40" i="5"/>
  <c r="NY40" i="5"/>
  <c r="FF40" i="4"/>
  <c r="ES40" i="4"/>
  <c r="EF40" i="4"/>
  <c r="DR40" i="4"/>
  <c r="CD40" i="4"/>
  <c r="ACI40" i="9"/>
  <c r="KW40" i="5"/>
  <c r="MK40" i="5"/>
  <c r="TP40" i="5"/>
  <c r="UP40" i="5"/>
  <c r="QN40" i="5"/>
  <c r="PZ40" i="5"/>
  <c r="OL40" i="5"/>
  <c r="DE40" i="4"/>
  <c r="AAU40" i="9"/>
  <c r="ZG40" i="9"/>
  <c r="MK40" i="8"/>
  <c r="LX40" i="8"/>
  <c r="KW40" i="8"/>
  <c r="KJ40" i="8"/>
  <c r="JV40" i="8"/>
  <c r="IV40" i="8"/>
  <c r="IH40" i="8"/>
  <c r="HU40" i="8"/>
  <c r="HH40" i="8"/>
  <c r="GT40" i="8"/>
  <c r="GG40" i="8"/>
  <c r="FT40" i="8"/>
  <c r="FF40" i="8"/>
  <c r="ES40" i="8"/>
  <c r="EF40" i="8"/>
  <c r="DR40" i="8"/>
  <c r="CR40" i="8"/>
  <c r="CD40" i="8"/>
  <c r="BQ40" i="8"/>
  <c r="AP40" i="8"/>
  <c r="JW22" i="5"/>
  <c r="AKB12" i="9"/>
  <c r="OM19" i="2"/>
  <c r="GU22" i="5"/>
  <c r="DS22" i="5"/>
  <c r="AQ22" i="5"/>
  <c r="UC40" i="5"/>
  <c r="SB40" i="5"/>
  <c r="RA40" i="5"/>
  <c r="OZ40" i="5"/>
  <c r="OM23" i="5"/>
  <c r="NL40" i="5"/>
  <c r="MX40" i="5"/>
  <c r="LX40" i="5"/>
  <c r="LJ40" i="5"/>
  <c r="LK23" i="5"/>
  <c r="KJ40" i="5"/>
  <c r="GT40" i="4"/>
  <c r="GG40" i="4"/>
  <c r="FT40" i="4"/>
  <c r="CR40" i="4"/>
  <c r="BQ40" i="4"/>
  <c r="BD40" i="4"/>
  <c r="MX40" i="8"/>
  <c r="LJ40" i="8"/>
  <c r="DE40" i="8"/>
  <c r="BD40" i="8"/>
  <c r="AC40" i="8"/>
  <c r="P40" i="8"/>
  <c r="UQ40" i="9"/>
  <c r="TC40" i="9"/>
  <c r="RO40" i="9"/>
  <c r="QA40" i="9"/>
  <c r="OM40" i="9"/>
  <c r="LK40" i="9"/>
  <c r="II40" i="9"/>
  <c r="FG40" i="9"/>
  <c r="CE40" i="9"/>
  <c r="AKB21" i="9"/>
  <c r="AKB16" i="9"/>
  <c r="AKB15" i="9"/>
  <c r="AKB14" i="9"/>
  <c r="AQ8" i="2"/>
  <c r="AQ10" i="2"/>
  <c r="AQ12" i="2"/>
  <c r="AQ14" i="2"/>
  <c r="AQ16" i="2"/>
  <c r="AQ18" i="2"/>
  <c r="AQ20" i="2"/>
  <c r="AQ22" i="2"/>
  <c r="AQ24" i="2"/>
  <c r="AQ26" i="2"/>
  <c r="AQ28" i="2"/>
  <c r="AQ30" i="2"/>
  <c r="AQ32" i="2"/>
  <c r="AQ34" i="2"/>
  <c r="AQ36" i="2"/>
  <c r="AQ38" i="2"/>
  <c r="CE8" i="2"/>
  <c r="CE10" i="2"/>
  <c r="CE12" i="2"/>
  <c r="CE14" i="2"/>
  <c r="CE16" i="2"/>
  <c r="CE18" i="2"/>
  <c r="CE20" i="2"/>
  <c r="CE22" i="2"/>
  <c r="CE24" i="2"/>
  <c r="CE26" i="2"/>
  <c r="CE28" i="2"/>
  <c r="CE30" i="2"/>
  <c r="CE32" i="2"/>
  <c r="CE34" i="2"/>
  <c r="CE36" i="2"/>
  <c r="CE38" i="2"/>
  <c r="DS7" i="2"/>
  <c r="DS8" i="2"/>
  <c r="DS10" i="2"/>
  <c r="DS12" i="2"/>
  <c r="DS16" i="2"/>
  <c r="DS18" i="2"/>
  <c r="DS20" i="2"/>
  <c r="DS22" i="2"/>
  <c r="DS24" i="2"/>
  <c r="DS26" i="2"/>
  <c r="DS28" i="2"/>
  <c r="DS30" i="2"/>
  <c r="DS32" i="2"/>
  <c r="DS34" i="2"/>
  <c r="DS36" i="2"/>
  <c r="DS38" i="2"/>
  <c r="FG6" i="2"/>
  <c r="FG8" i="2"/>
  <c r="FG10" i="2"/>
  <c r="FG12" i="2"/>
  <c r="FG14" i="2"/>
  <c r="FG16" i="2"/>
  <c r="FG18" i="2"/>
  <c r="FG20" i="2"/>
  <c r="FG22" i="2"/>
  <c r="FG24" i="2"/>
  <c r="FG26" i="2"/>
  <c r="FG28" i="2"/>
  <c r="FG30" i="2"/>
  <c r="FG32" i="2"/>
  <c r="FG34" i="2"/>
  <c r="FG36" i="2"/>
  <c r="FG38" i="2"/>
  <c r="EF40" i="2"/>
  <c r="ES40" i="2"/>
  <c r="FF40" i="2"/>
  <c r="GU8" i="2"/>
  <c r="GU10" i="2"/>
  <c r="GU12" i="2"/>
  <c r="GU14" i="2"/>
  <c r="GU16" i="2"/>
  <c r="GU18" i="2"/>
  <c r="GU20" i="2"/>
  <c r="GU22" i="2"/>
  <c r="GU24" i="2"/>
  <c r="GU26" i="2"/>
  <c r="GU28" i="2"/>
  <c r="GU30" i="2"/>
  <c r="GU32" i="2"/>
  <c r="GU34" i="2"/>
  <c r="GU36" i="2"/>
  <c r="GU38" i="2"/>
  <c r="FT40" i="2"/>
  <c r="GG40" i="2"/>
  <c r="GT40" i="2"/>
  <c r="II7" i="2"/>
  <c r="II10" i="2"/>
  <c r="II12" i="2"/>
  <c r="II14" i="2"/>
  <c r="II16" i="2"/>
  <c r="II18" i="2"/>
  <c r="II20" i="2"/>
  <c r="II22" i="2"/>
  <c r="II24" i="2"/>
  <c r="II26" i="2"/>
  <c r="II28" i="2"/>
  <c r="II30" i="2"/>
  <c r="II32" i="2"/>
  <c r="II34" i="2"/>
  <c r="II36" i="2"/>
  <c r="II38" i="2"/>
  <c r="HH40" i="2"/>
  <c r="HU40" i="2"/>
  <c r="IH40" i="2"/>
  <c r="JW6" i="2"/>
  <c r="JW8" i="2"/>
  <c r="JW10" i="2"/>
  <c r="JW12" i="2"/>
  <c r="JW14" i="2"/>
  <c r="JW16" i="2"/>
  <c r="JW18" i="2"/>
  <c r="JW20" i="2"/>
  <c r="JW22" i="2"/>
  <c r="JW24" i="2"/>
  <c r="JW26" i="2"/>
  <c r="JW28" i="2"/>
  <c r="JW30" i="2"/>
  <c r="JW32" i="2"/>
  <c r="JW34" i="2"/>
  <c r="JW36" i="2"/>
  <c r="JW38" i="2"/>
  <c r="IV40" i="2"/>
  <c r="JI40" i="2"/>
  <c r="JV40" i="2"/>
  <c r="LK6" i="2"/>
  <c r="LK8" i="2"/>
  <c r="LK10" i="2"/>
  <c r="LK12" i="2"/>
  <c r="LK14" i="2"/>
  <c r="LK16" i="2"/>
  <c r="LK18" i="2"/>
  <c r="LK20" i="2"/>
  <c r="LK22" i="2"/>
  <c r="LK24" i="2"/>
  <c r="LK26" i="2"/>
  <c r="LK28" i="2"/>
  <c r="LK30" i="2"/>
  <c r="LK32" i="2"/>
  <c r="LK34" i="2"/>
  <c r="LK36" i="2"/>
  <c r="LK38" i="2"/>
  <c r="KJ40" i="2"/>
  <c r="KW40" i="2"/>
  <c r="LJ40" i="2"/>
  <c r="MY6" i="2"/>
  <c r="MY8" i="2"/>
  <c r="MY10" i="2"/>
  <c r="MY12" i="2"/>
  <c r="MY14" i="2"/>
  <c r="MY16" i="2"/>
  <c r="MY18" i="2"/>
  <c r="MY20" i="2"/>
  <c r="MY22" i="2"/>
  <c r="MY24" i="2"/>
  <c r="MY26" i="2"/>
  <c r="MY28" i="2"/>
  <c r="MY30" i="2"/>
  <c r="MY32" i="2"/>
  <c r="MY34" i="2"/>
  <c r="MY36" i="2"/>
  <c r="MY38" i="2"/>
  <c r="LX40" i="2"/>
  <c r="MK40" i="2"/>
  <c r="MX40" i="2"/>
  <c r="OM6" i="2"/>
  <c r="OM8" i="2"/>
  <c r="OM10" i="2"/>
  <c r="OM12" i="2"/>
  <c r="OM14" i="2"/>
  <c r="OM16" i="2"/>
  <c r="OM18" i="2"/>
  <c r="OM20" i="2"/>
  <c r="OM22" i="2"/>
  <c r="OM24" i="2"/>
  <c r="OM26" i="2"/>
  <c r="OM28" i="2"/>
  <c r="OM30" i="2"/>
  <c r="OM32" i="2"/>
  <c r="OM34" i="2"/>
  <c r="OM36" i="2"/>
  <c r="OM38" i="2"/>
  <c r="NL40" i="2"/>
  <c r="NY40" i="2"/>
  <c r="OL40" i="2"/>
  <c r="CE6" i="4"/>
  <c r="FG6" i="4"/>
  <c r="AQ7" i="4"/>
  <c r="DS7" i="4"/>
  <c r="CE8" i="4"/>
  <c r="FG8" i="4"/>
  <c r="AQ9" i="4"/>
  <c r="DS9" i="4"/>
  <c r="GU9" i="4"/>
  <c r="CE10" i="4"/>
  <c r="FG10" i="4"/>
  <c r="AQ11" i="4"/>
  <c r="DS11" i="4"/>
  <c r="CE12" i="4"/>
  <c r="FG12" i="4"/>
  <c r="AQ13" i="4"/>
  <c r="DS13" i="4"/>
  <c r="GU13" i="4"/>
  <c r="CE14" i="4"/>
  <c r="FG14" i="4"/>
  <c r="GU15" i="4"/>
  <c r="CE16" i="4"/>
  <c r="FG16" i="4"/>
  <c r="AQ17" i="4"/>
  <c r="DS17" i="4"/>
  <c r="GU17" i="4"/>
  <c r="CE18" i="4"/>
  <c r="FG18" i="4"/>
  <c r="AQ19" i="4"/>
  <c r="DS19" i="4"/>
  <c r="CE20" i="4"/>
  <c r="FG20" i="4"/>
  <c r="AQ21" i="4"/>
  <c r="DS21" i="4"/>
  <c r="GU21" i="4"/>
  <c r="CE22" i="4"/>
  <c r="FG22" i="4"/>
  <c r="AQ23" i="4"/>
  <c r="DS23" i="4"/>
  <c r="CE24" i="4"/>
  <c r="FG24" i="4"/>
  <c r="AQ25" i="4"/>
  <c r="DS25" i="4"/>
  <c r="GU25" i="4"/>
  <c r="CE26" i="4"/>
  <c r="FG26" i="4"/>
  <c r="AQ27" i="4"/>
  <c r="DS27" i="4"/>
  <c r="CE28" i="4"/>
  <c r="FG28" i="4"/>
  <c r="AQ29" i="4"/>
  <c r="DS29" i="4"/>
  <c r="GU29" i="4"/>
  <c r="CE30" i="4"/>
  <c r="FG30" i="4"/>
  <c r="AQ31" i="4"/>
  <c r="DS31" i="4"/>
  <c r="GU31" i="4"/>
  <c r="CE32" i="4"/>
  <c r="FG32" i="4"/>
  <c r="AQ33" i="4"/>
  <c r="DS33" i="4"/>
  <c r="GU33" i="4"/>
  <c r="CE34" i="4"/>
  <c r="FG34" i="4"/>
  <c r="AQ35" i="4"/>
  <c r="DS35" i="4"/>
  <c r="GU35" i="4"/>
  <c r="CE36" i="4"/>
  <c r="FG36" i="4"/>
  <c r="AQ37" i="4"/>
  <c r="DS37" i="4"/>
  <c r="GU37" i="4"/>
  <c r="CE38" i="4"/>
  <c r="FG38" i="4"/>
  <c r="AQ39" i="4"/>
  <c r="CE7" i="6"/>
  <c r="FG7" i="6"/>
  <c r="II7" i="6"/>
  <c r="LK7" i="6"/>
  <c r="OM7" i="6"/>
  <c r="AQ8" i="6"/>
  <c r="DS8" i="6"/>
  <c r="GU8" i="6"/>
  <c r="JW8" i="6"/>
  <c r="MY8" i="6"/>
  <c r="CE9" i="6"/>
  <c r="FG9" i="6"/>
  <c r="II9" i="6"/>
  <c r="LK9" i="6"/>
  <c r="FG10" i="6"/>
  <c r="LK10" i="6"/>
  <c r="OM10" i="6"/>
  <c r="AQ11" i="6"/>
  <c r="DS11" i="6"/>
  <c r="GU11" i="6"/>
  <c r="JW11" i="6"/>
  <c r="MY11" i="6"/>
  <c r="CE12" i="6"/>
  <c r="FG12" i="6"/>
  <c r="II12" i="6"/>
  <c r="LK12" i="6"/>
  <c r="OM12" i="6"/>
  <c r="AQ13" i="6"/>
  <c r="DS13" i="6"/>
  <c r="GU13" i="6"/>
  <c r="JW13" i="6"/>
  <c r="MY13" i="6"/>
  <c r="CE14" i="6"/>
  <c r="FG14" i="6"/>
  <c r="II14" i="6"/>
  <c r="LK14" i="6"/>
  <c r="OM14" i="6"/>
  <c r="AQ15" i="6"/>
  <c r="DS15" i="6"/>
  <c r="GU15" i="6"/>
  <c r="JW15" i="6"/>
  <c r="MY15" i="6"/>
  <c r="CE16" i="6"/>
  <c r="FG16" i="6"/>
  <c r="II16" i="6"/>
  <c r="LK16" i="6"/>
  <c r="OM16" i="6"/>
  <c r="AQ17" i="6"/>
  <c r="DS17" i="6"/>
  <c r="GU17" i="6"/>
  <c r="JW17" i="6"/>
  <c r="MY17" i="6"/>
  <c r="CE18" i="6"/>
  <c r="FG18" i="6"/>
  <c r="II18" i="6"/>
  <c r="LK18" i="6"/>
  <c r="OM18" i="6"/>
  <c r="AQ19" i="6"/>
  <c r="DS19" i="6"/>
  <c r="GU19" i="6"/>
  <c r="JW19" i="6"/>
  <c r="MY19" i="6"/>
  <c r="CE20" i="6"/>
  <c r="FG20" i="6"/>
  <c r="II20" i="6"/>
  <c r="LK20" i="6"/>
  <c r="OM20" i="6"/>
  <c r="AQ21" i="6"/>
  <c r="DS21" i="6"/>
  <c r="GU21" i="6"/>
  <c r="JW21" i="6"/>
  <c r="MY21" i="6"/>
  <c r="CE22" i="6"/>
  <c r="FG22" i="6"/>
  <c r="II22" i="6"/>
  <c r="LK22" i="6"/>
  <c r="OM22" i="6"/>
  <c r="AQ23" i="6"/>
  <c r="DS23" i="6"/>
  <c r="GU23" i="6"/>
  <c r="JW23" i="6"/>
  <c r="MY23" i="6"/>
  <c r="CE24" i="6"/>
  <c r="FG24" i="6"/>
  <c r="II24" i="6"/>
  <c r="LK24" i="6"/>
  <c r="OM24" i="6"/>
  <c r="AQ25" i="6"/>
  <c r="DS25" i="6"/>
  <c r="GU25" i="6"/>
  <c r="JW25" i="6"/>
  <c r="MY25" i="6"/>
  <c r="CE26" i="6"/>
  <c r="FG26" i="6"/>
  <c r="II26" i="6"/>
  <c r="LK26" i="6"/>
  <c r="OM26" i="6"/>
  <c r="AQ27" i="6"/>
  <c r="DS27" i="6"/>
  <c r="GU27" i="6"/>
  <c r="JW27" i="6"/>
  <c r="MY27" i="6"/>
  <c r="CE28" i="6"/>
  <c r="FG28" i="6"/>
  <c r="II28" i="6"/>
  <c r="LK28" i="6"/>
  <c r="OM28" i="6"/>
  <c r="AQ29" i="6"/>
  <c r="DS29" i="6"/>
  <c r="GU29" i="6"/>
  <c r="JW29" i="6"/>
  <c r="MY29" i="6"/>
  <c r="CE30" i="6"/>
  <c r="FG30" i="6"/>
  <c r="II30" i="6"/>
  <c r="LK30" i="6"/>
  <c r="OM30" i="6"/>
  <c r="AQ31" i="6"/>
  <c r="DS31" i="6"/>
  <c r="GU31" i="6"/>
  <c r="JW31" i="6"/>
  <c r="MY31" i="6"/>
  <c r="CE32" i="6"/>
  <c r="FG32" i="6"/>
  <c r="II32" i="6"/>
  <c r="LK32" i="6"/>
  <c r="OM32" i="6"/>
  <c r="AQ33" i="6"/>
  <c r="DS33" i="6"/>
  <c r="GU33" i="6"/>
  <c r="JW33" i="6"/>
  <c r="MY33" i="6"/>
  <c r="CE34" i="6"/>
  <c r="FG34" i="6"/>
  <c r="II34" i="6"/>
  <c r="LK34" i="6"/>
  <c r="OM34" i="6"/>
  <c r="AQ35" i="6"/>
  <c r="DS35" i="6"/>
  <c r="GU35" i="6"/>
  <c r="JW35" i="6"/>
  <c r="MY35" i="6"/>
  <c r="CE36" i="6"/>
  <c r="FG36" i="6"/>
  <c r="II36" i="6"/>
  <c r="LK36" i="6"/>
  <c r="OM36" i="6"/>
  <c r="AQ37" i="6"/>
  <c r="DS37" i="6"/>
  <c r="GU37" i="6"/>
  <c r="JW37" i="6"/>
  <c r="MY37" i="6"/>
  <c r="CE38" i="6"/>
  <c r="FG38" i="6"/>
  <c r="II38" i="6"/>
  <c r="LK38" i="6"/>
  <c r="OM38" i="6"/>
  <c r="AQ39" i="6"/>
  <c r="DS39" i="6"/>
  <c r="GU39" i="6"/>
  <c r="JW39" i="6"/>
  <c r="MY39" i="6"/>
  <c r="OM39" i="6"/>
  <c r="AKB8" i="9"/>
  <c r="AGY40" i="9"/>
  <c r="AKB18" i="9"/>
  <c r="AKA40" i="9"/>
  <c r="MY40" i="9"/>
  <c r="JW40" i="9"/>
  <c r="GU40" i="9"/>
  <c r="DS40" i="9"/>
  <c r="AQ40" i="9"/>
  <c r="AKB38" i="9"/>
  <c r="AKB36" i="9"/>
  <c r="AKB34" i="9"/>
  <c r="AKB32" i="9"/>
  <c r="AKB30" i="9"/>
  <c r="AKB28" i="9"/>
  <c r="AKB26" i="9"/>
  <c r="AKB24" i="9"/>
  <c r="AKB22" i="9"/>
  <c r="AKB19" i="9"/>
  <c r="AKB17" i="9"/>
  <c r="II10" i="6"/>
  <c r="CE10" i="6"/>
  <c r="OL40" i="6"/>
  <c r="NY40" i="6"/>
  <c r="NL40" i="6"/>
  <c r="MX40" i="6"/>
  <c r="MK40" i="6"/>
  <c r="LX40" i="6"/>
  <c r="MY6" i="6"/>
  <c r="LJ40" i="6"/>
  <c r="KW40" i="6"/>
  <c r="KJ40" i="6"/>
  <c r="JV40" i="6"/>
  <c r="JI40" i="6"/>
  <c r="IV40" i="6"/>
  <c r="JW6" i="6"/>
  <c r="IH40" i="6"/>
  <c r="HU40" i="6"/>
  <c r="HH40" i="6"/>
  <c r="GT40" i="6"/>
  <c r="GG40" i="6"/>
  <c r="FT40" i="6"/>
  <c r="FF40" i="6"/>
  <c r="ES40" i="6"/>
  <c r="EF40" i="6"/>
  <c r="DR40" i="6"/>
  <c r="DE40" i="6"/>
  <c r="CR40" i="6"/>
  <c r="DS6" i="6"/>
  <c r="CD40" i="6"/>
  <c r="BQ40" i="6"/>
  <c r="BD40" i="6"/>
  <c r="AP40" i="6"/>
  <c r="AC40" i="6"/>
  <c r="AQ6" i="6"/>
  <c r="P40" i="6"/>
  <c r="JV40" i="5"/>
  <c r="JI40" i="5"/>
  <c r="IV40" i="5"/>
  <c r="IH40" i="5"/>
  <c r="HU40" i="5"/>
  <c r="HH40" i="5"/>
  <c r="GT40" i="5"/>
  <c r="GG40" i="5"/>
  <c r="FT40" i="5"/>
  <c r="FF40" i="5"/>
  <c r="ES40" i="5"/>
  <c r="EF40" i="5"/>
  <c r="DR40" i="5"/>
  <c r="DE40" i="5"/>
  <c r="CR40" i="5"/>
  <c r="CD40" i="5"/>
  <c r="BQ40" i="5"/>
  <c r="BD40" i="5"/>
  <c r="AP40" i="5"/>
  <c r="AC40" i="5"/>
  <c r="P40" i="5"/>
  <c r="AP40" i="4"/>
  <c r="AC40" i="4"/>
  <c r="P40" i="4"/>
  <c r="DR40" i="2"/>
  <c r="DS14" i="2"/>
  <c r="DE40" i="2"/>
  <c r="CR40" i="2"/>
  <c r="CD40" i="2"/>
  <c r="BQ40" i="2"/>
  <c r="UQ27" i="5"/>
  <c r="GU11" i="4"/>
  <c r="GU7" i="4"/>
  <c r="GU27" i="4"/>
  <c r="GU23" i="4"/>
  <c r="GU19" i="4"/>
  <c r="DS15" i="4"/>
  <c r="AQ15" i="4"/>
  <c r="OM15" i="2"/>
  <c r="MY15" i="2"/>
  <c r="GU15" i="2"/>
  <c r="LK15" i="2"/>
  <c r="JW15" i="2"/>
  <c r="GU7" i="2"/>
  <c r="FG7" i="2"/>
  <c r="OM11" i="2"/>
  <c r="II6" i="2"/>
  <c r="AKB10" i="9"/>
  <c r="MY10" i="8"/>
  <c r="JW6" i="8"/>
  <c r="GU6" i="8"/>
  <c r="DS6" i="8"/>
  <c r="AQ6" i="8"/>
  <c r="CE6" i="8"/>
  <c r="FG6" i="8"/>
  <c r="II6" i="8"/>
  <c r="LK6" i="8"/>
  <c r="AQ7" i="8"/>
  <c r="CE7" i="8"/>
  <c r="DS7" i="8"/>
  <c r="GU7" i="8"/>
  <c r="JW7" i="8"/>
  <c r="MY7" i="8"/>
  <c r="CE8" i="8"/>
  <c r="FG8" i="8"/>
  <c r="II8" i="8"/>
  <c r="LK8" i="8"/>
  <c r="AQ9" i="8"/>
  <c r="DS9" i="8"/>
  <c r="GU9" i="8"/>
  <c r="JW9" i="8"/>
  <c r="MY9" i="8"/>
  <c r="CE10" i="8"/>
  <c r="FG10" i="8"/>
  <c r="II10" i="8"/>
  <c r="LK10" i="8"/>
  <c r="AQ11" i="8"/>
  <c r="DS11" i="8"/>
  <c r="GU11" i="8"/>
  <c r="JW11" i="8"/>
  <c r="MY11" i="8"/>
  <c r="CE12" i="8"/>
  <c r="FG12" i="8"/>
  <c r="II12" i="8"/>
  <c r="LK12" i="8"/>
  <c r="AQ13" i="8"/>
  <c r="DS13" i="8"/>
  <c r="GU13" i="8"/>
  <c r="JW13" i="8"/>
  <c r="MY13" i="8"/>
  <c r="CE14" i="8"/>
  <c r="FG14" i="8"/>
  <c r="II14" i="8"/>
  <c r="LK14" i="8"/>
  <c r="CE15" i="8"/>
  <c r="FG15" i="8"/>
  <c r="II15" i="8"/>
  <c r="LK15" i="8"/>
  <c r="CE16" i="8"/>
  <c r="FG16" i="8"/>
  <c r="II16" i="8"/>
  <c r="LK16" i="8"/>
  <c r="CE17" i="8"/>
  <c r="FG17" i="8"/>
  <c r="II17" i="8"/>
  <c r="LK17" i="8"/>
  <c r="CE18" i="8"/>
  <c r="FG18" i="8"/>
  <c r="II18" i="8"/>
  <c r="LK18" i="8"/>
  <c r="CE19" i="8"/>
  <c r="FG19" i="8"/>
  <c r="II19" i="8"/>
  <c r="LK19" i="8"/>
  <c r="CE20" i="8"/>
  <c r="FG20" i="8"/>
  <c r="II20" i="8"/>
  <c r="LK20" i="8"/>
  <c r="CE21" i="8"/>
  <c r="FG21" i="8"/>
  <c r="II21" i="8"/>
  <c r="LK21" i="8"/>
  <c r="CE22" i="8"/>
  <c r="FG22" i="8"/>
  <c r="II22" i="8"/>
  <c r="LK22" i="8"/>
  <c r="CE23" i="8"/>
  <c r="FG23" i="8"/>
  <c r="II23" i="8"/>
  <c r="LK23" i="8"/>
  <c r="CE24" i="8"/>
  <c r="FG24" i="8"/>
  <c r="II24" i="8"/>
  <c r="LK24" i="8"/>
  <c r="CE25" i="8"/>
  <c r="FG25" i="8"/>
  <c r="II25" i="8"/>
  <c r="LK25" i="8"/>
  <c r="CE26" i="8"/>
  <c r="FG26" i="8"/>
  <c r="II26" i="8"/>
  <c r="LK26" i="8"/>
  <c r="CE27" i="8"/>
  <c r="FG27" i="8"/>
  <c r="II27" i="8"/>
  <c r="LK27" i="8"/>
  <c r="CE28" i="8"/>
  <c r="FG28" i="8"/>
  <c r="II28" i="8"/>
  <c r="LK28" i="8"/>
  <c r="CE29" i="8"/>
  <c r="FG29" i="8"/>
  <c r="II29" i="8"/>
  <c r="LK29" i="8"/>
  <c r="CE30" i="8"/>
  <c r="FG30" i="8"/>
  <c r="II30" i="8"/>
  <c r="LK30" i="8"/>
  <c r="CE31" i="8"/>
  <c r="FG31" i="8"/>
  <c r="II31" i="8"/>
  <c r="LK31" i="8"/>
  <c r="CE32" i="8"/>
  <c r="FG32" i="8"/>
  <c r="II32" i="8"/>
  <c r="LK32" i="8"/>
  <c r="CE33" i="8"/>
  <c r="FG33" i="8"/>
  <c r="II33" i="8"/>
  <c r="LK33" i="8"/>
  <c r="CE34" i="8"/>
  <c r="FG34" i="8"/>
  <c r="II34" i="8"/>
  <c r="LK34" i="8"/>
  <c r="CE35" i="8"/>
  <c r="FG35" i="8"/>
  <c r="JW35" i="8"/>
  <c r="MY35" i="8"/>
  <c r="CE36" i="8"/>
  <c r="FG36" i="8"/>
  <c r="II36" i="8"/>
  <c r="LK36" i="8"/>
  <c r="CE37" i="8"/>
  <c r="FG37" i="8"/>
  <c r="II37" i="8"/>
  <c r="MY37" i="8"/>
  <c r="CE38" i="8"/>
  <c r="FG38" i="8"/>
  <c r="II38" i="8"/>
  <c r="LK38" i="8"/>
  <c r="AQ39" i="8"/>
  <c r="DS39" i="8"/>
  <c r="GU39" i="8"/>
  <c r="JW39" i="8"/>
  <c r="MY39" i="8"/>
  <c r="AQ10" i="6"/>
  <c r="OM6" i="6"/>
  <c r="LK6" i="6"/>
  <c r="II6" i="6"/>
  <c r="GU6" i="6"/>
  <c r="FG6" i="6"/>
  <c r="CE6" i="6"/>
  <c r="AQ6" i="5"/>
  <c r="CE6" i="2"/>
  <c r="CE6" i="5"/>
  <c r="FG6" i="5"/>
  <c r="II6" i="5"/>
  <c r="LK6" i="5"/>
  <c r="UQ6" i="5"/>
  <c r="CE7" i="5"/>
  <c r="II7" i="5"/>
  <c r="JW7" i="5"/>
  <c r="LK7" i="5"/>
  <c r="UQ7" i="5"/>
  <c r="CE8" i="5"/>
  <c r="FG8" i="5"/>
  <c r="II8" i="5"/>
  <c r="LK8" i="5"/>
  <c r="UQ8" i="5"/>
  <c r="DS9" i="5"/>
  <c r="II9" i="5"/>
  <c r="LK9" i="5"/>
  <c r="UQ9" i="5"/>
  <c r="CE10" i="5"/>
  <c r="FG10" i="5"/>
  <c r="II10" i="5"/>
  <c r="LK10" i="5"/>
  <c r="UQ10" i="5"/>
  <c r="FG11" i="5"/>
  <c r="II11" i="5"/>
  <c r="LK11" i="5"/>
  <c r="UQ11" i="5"/>
  <c r="CE12" i="5"/>
  <c r="FG12" i="5"/>
  <c r="II12" i="5"/>
  <c r="LK12" i="5"/>
  <c r="UQ12" i="5"/>
  <c r="CE13" i="5"/>
  <c r="FG13" i="5"/>
  <c r="II13" i="5"/>
  <c r="LK13" i="5"/>
  <c r="UQ13" i="5"/>
  <c r="CE14" i="5"/>
  <c r="FG14" i="5"/>
  <c r="II14" i="5"/>
  <c r="LK14" i="5"/>
  <c r="UQ14" i="5"/>
  <c r="DS15" i="5"/>
  <c r="GU15" i="5"/>
  <c r="JW15" i="5"/>
  <c r="MY15" i="5"/>
  <c r="CE16" i="5"/>
  <c r="FG16" i="5"/>
  <c r="II16" i="5"/>
  <c r="LK16" i="5"/>
  <c r="UQ16" i="5"/>
  <c r="DS17" i="5"/>
  <c r="GU17" i="5"/>
  <c r="JW17" i="5"/>
  <c r="MY17" i="5"/>
  <c r="CE18" i="5"/>
  <c r="FG18" i="5"/>
  <c r="II18" i="5"/>
  <c r="LK18" i="5"/>
  <c r="UQ18" i="5"/>
  <c r="DS19" i="5"/>
  <c r="GU19" i="5"/>
  <c r="JW19" i="5"/>
  <c r="MY19" i="5"/>
  <c r="CE20" i="5"/>
  <c r="FG20" i="5"/>
  <c r="II20" i="5"/>
  <c r="LK20" i="5"/>
  <c r="UQ20" i="5"/>
  <c r="DS21" i="5"/>
  <c r="GU21" i="5"/>
  <c r="JW21" i="5"/>
  <c r="MY21" i="5"/>
  <c r="CE22" i="5"/>
  <c r="FG22" i="5"/>
  <c r="II22" i="5"/>
  <c r="LK22" i="5"/>
  <c r="UQ22" i="5"/>
  <c r="DS23" i="5"/>
  <c r="GU23" i="5"/>
  <c r="JW23" i="5"/>
  <c r="MY23" i="5"/>
  <c r="CE24" i="5"/>
  <c r="FG24" i="5"/>
  <c r="II24" i="5"/>
  <c r="LK24" i="5"/>
  <c r="UQ24" i="5"/>
  <c r="DS25" i="5"/>
  <c r="GU25" i="5"/>
  <c r="JW25" i="5"/>
  <c r="MY25" i="5"/>
  <c r="CE26" i="5"/>
  <c r="FG26" i="5"/>
  <c r="II26" i="5"/>
  <c r="LK26" i="5"/>
  <c r="UQ26" i="5"/>
  <c r="DS27" i="5"/>
  <c r="GU27" i="5"/>
  <c r="JW27" i="5"/>
  <c r="MY27" i="5"/>
  <c r="CE28" i="5"/>
  <c r="FG28" i="5"/>
  <c r="II28" i="5"/>
  <c r="LK28" i="5"/>
  <c r="UQ28" i="5"/>
  <c r="DS29" i="5"/>
  <c r="GU29" i="5"/>
  <c r="JW29" i="5"/>
  <c r="MY29" i="5"/>
  <c r="CE30" i="5"/>
  <c r="FG30" i="5"/>
  <c r="II30" i="5"/>
  <c r="LK30" i="5"/>
  <c r="UQ30" i="5"/>
  <c r="DS31" i="5"/>
  <c r="GU31" i="5"/>
  <c r="JW31" i="5"/>
  <c r="MY31" i="5"/>
  <c r="CE32" i="5"/>
  <c r="FG32" i="5"/>
  <c r="II32" i="5"/>
  <c r="LK32" i="5"/>
  <c r="UQ32" i="5"/>
  <c r="DS33" i="5"/>
  <c r="GU33" i="5"/>
  <c r="JW33" i="5"/>
  <c r="MY33" i="5"/>
  <c r="CE34" i="5"/>
  <c r="FG34" i="5"/>
  <c r="II34" i="5"/>
  <c r="LK34" i="5"/>
  <c r="UQ34" i="5"/>
  <c r="DS35" i="5"/>
  <c r="GU35" i="5"/>
  <c r="JW35" i="5"/>
  <c r="MY35" i="5"/>
  <c r="CE36" i="5"/>
  <c r="FG36" i="5"/>
  <c r="II36" i="5"/>
  <c r="LK36" i="5"/>
  <c r="UQ36" i="5"/>
  <c r="DS37" i="5"/>
  <c r="GU37" i="5"/>
  <c r="JW37" i="5"/>
  <c r="MY37" i="5"/>
  <c r="CE38" i="5"/>
  <c r="FG38" i="5"/>
  <c r="II38" i="5"/>
  <c r="LK38" i="5"/>
  <c r="UQ38" i="5"/>
  <c r="DS39" i="5"/>
  <c r="GU39" i="5"/>
  <c r="LK39" i="5"/>
  <c r="UQ39" i="5"/>
  <c r="OM7" i="5"/>
  <c r="OM9" i="5"/>
  <c r="OM11" i="5"/>
  <c r="OM13" i="5"/>
  <c r="OM15" i="5"/>
  <c r="OM16" i="5"/>
  <c r="OM18" i="5"/>
  <c r="OM20" i="5"/>
  <c r="OM22" i="5"/>
  <c r="OM24" i="5"/>
  <c r="OM25" i="5"/>
  <c r="OM27" i="5"/>
  <c r="OM29" i="5"/>
  <c r="OM31" i="5"/>
  <c r="OM33" i="5"/>
  <c r="OM35" i="5"/>
  <c r="OM37" i="5"/>
  <c r="OM39" i="5"/>
  <c r="QA7" i="5"/>
  <c r="QA9" i="5"/>
  <c r="QA11" i="5"/>
  <c r="QA13" i="5"/>
  <c r="QA15" i="5"/>
  <c r="QA17" i="5"/>
  <c r="QA19" i="5"/>
  <c r="QA21" i="5"/>
  <c r="QA23" i="5"/>
  <c r="QA25" i="5"/>
  <c r="QA27" i="5"/>
  <c r="QA29" i="5"/>
  <c r="QA31" i="5"/>
  <c r="QA33" i="5"/>
  <c r="QA35" i="5"/>
  <c r="QA37" i="5"/>
  <c r="QA39" i="5"/>
  <c r="RO7" i="5"/>
  <c r="RO9" i="5"/>
  <c r="RO11" i="5"/>
  <c r="RO13" i="5"/>
  <c r="RO15" i="5"/>
  <c r="RO17" i="5"/>
  <c r="RO19" i="5"/>
  <c r="RO21" i="5"/>
  <c r="RO23" i="5"/>
  <c r="RO25" i="5"/>
  <c r="RO27" i="5"/>
  <c r="RO29" i="5"/>
  <c r="RO31" i="5"/>
  <c r="RO33" i="5"/>
  <c r="RO35" i="5"/>
  <c r="RO37" i="5"/>
  <c r="RO39" i="5"/>
  <c r="TC7" i="5"/>
  <c r="TC9" i="5"/>
  <c r="TC11" i="5"/>
  <c r="TC13" i="5"/>
  <c r="TC15" i="5"/>
  <c r="TC17" i="5"/>
  <c r="TC19" i="5"/>
  <c r="TC21" i="5"/>
  <c r="TC23" i="5"/>
  <c r="TC25" i="5"/>
  <c r="TC27" i="5"/>
  <c r="TC29" i="5"/>
  <c r="TC31" i="5"/>
  <c r="TC33" i="5"/>
  <c r="TC35" i="5"/>
  <c r="TC37" i="5"/>
  <c r="TC39" i="5"/>
  <c r="TC38" i="5"/>
  <c r="DS39" i="4"/>
  <c r="GU39" i="4"/>
  <c r="DS6" i="4"/>
  <c r="GU6" i="4"/>
  <c r="CE7" i="4"/>
  <c r="FG7" i="4"/>
  <c r="AQ8" i="4"/>
  <c r="DS8" i="4"/>
  <c r="GU8" i="4"/>
  <c r="CE9" i="4"/>
  <c r="FG9" i="4"/>
  <c r="AQ10" i="4"/>
  <c r="DS10" i="4"/>
  <c r="GU10" i="4"/>
  <c r="CE11" i="4"/>
  <c r="FG11" i="4"/>
  <c r="AQ12" i="4"/>
  <c r="DS12" i="4"/>
  <c r="GU12" i="4"/>
  <c r="CE13" i="4"/>
  <c r="FG13" i="4"/>
  <c r="AQ14" i="4"/>
  <c r="DS14" i="4"/>
  <c r="GU14" i="4"/>
  <c r="CE15" i="4"/>
  <c r="FG15" i="4"/>
  <c r="AQ16" i="4"/>
  <c r="DS16" i="4"/>
  <c r="GU16" i="4"/>
  <c r="CE17" i="4"/>
  <c r="FG17" i="4"/>
  <c r="AQ18" i="4"/>
  <c r="DS18" i="4"/>
  <c r="GU18" i="4"/>
  <c r="CE19" i="4"/>
  <c r="FG19" i="4"/>
  <c r="AQ20" i="4"/>
  <c r="DS20" i="4"/>
  <c r="GU20" i="4"/>
  <c r="CE21" i="4"/>
  <c r="FG21" i="4"/>
  <c r="AQ22" i="4"/>
  <c r="DS22" i="4"/>
  <c r="GU22" i="4"/>
  <c r="CE23" i="4"/>
  <c r="FG23" i="4"/>
  <c r="AQ24" i="4"/>
  <c r="DS24" i="4"/>
  <c r="GU24" i="4"/>
  <c r="CE25" i="4"/>
  <c r="FG25" i="4"/>
  <c r="AQ26" i="4"/>
  <c r="DS26" i="4"/>
  <c r="GU26" i="4"/>
  <c r="CE27" i="4"/>
  <c r="FG27" i="4"/>
  <c r="AQ28" i="4"/>
  <c r="DS28" i="4"/>
  <c r="GU28" i="4"/>
  <c r="CE29" i="4"/>
  <c r="FG29" i="4"/>
  <c r="AQ30" i="4"/>
  <c r="DS30" i="4"/>
  <c r="GU30" i="4"/>
  <c r="CE31" i="4"/>
  <c r="FG31" i="4"/>
  <c r="AQ32" i="4"/>
  <c r="DS32" i="4"/>
  <c r="GU32" i="4"/>
  <c r="CE33" i="4"/>
  <c r="FG33" i="4"/>
  <c r="AQ34" i="4"/>
  <c r="DS34" i="4"/>
  <c r="GU34" i="4"/>
  <c r="CE35" i="4"/>
  <c r="FG35" i="4"/>
  <c r="AQ36" i="4"/>
  <c r="DS36" i="4"/>
  <c r="GU36" i="4"/>
  <c r="CE37" i="4"/>
  <c r="FG37" i="4"/>
  <c r="AQ38" i="4"/>
  <c r="DS38" i="4"/>
  <c r="GU38" i="4"/>
  <c r="FG39" i="4"/>
  <c r="AQ6" i="2"/>
  <c r="CE7" i="2"/>
  <c r="CE9" i="2"/>
  <c r="CE11" i="2"/>
  <c r="CE13" i="2"/>
  <c r="CE15" i="2"/>
  <c r="CE17" i="2"/>
  <c r="CE19" i="2"/>
  <c r="CE21" i="2"/>
  <c r="CE23" i="2"/>
  <c r="CE25" i="2"/>
  <c r="CE27" i="2"/>
  <c r="CE29" i="2"/>
  <c r="CE31" i="2"/>
  <c r="CE33" i="2"/>
  <c r="CE35" i="2"/>
  <c r="CE37" i="2"/>
  <c r="CE39" i="2"/>
  <c r="PA39" i="2" s="1"/>
  <c r="DS6" i="2"/>
  <c r="DS9" i="2"/>
  <c r="DS11" i="2"/>
  <c r="DS13" i="2"/>
  <c r="DS15" i="2"/>
  <c r="DS17" i="2"/>
  <c r="DS19" i="2"/>
  <c r="DS21" i="2"/>
  <c r="DS23" i="2"/>
  <c r="DS25" i="2"/>
  <c r="DS27" i="2"/>
  <c r="DS29" i="2"/>
  <c r="DS31" i="2"/>
  <c r="DS33" i="2"/>
  <c r="DS35" i="2"/>
  <c r="DS37" i="2"/>
  <c r="DS39" i="2"/>
  <c r="PA6" i="8" l="1"/>
  <c r="PA39" i="8"/>
  <c r="PA38" i="8"/>
  <c r="PA37" i="8"/>
  <c r="SO38" i="6"/>
  <c r="ZF39" i="5"/>
  <c r="OM47" i="2"/>
  <c r="OM42" i="2"/>
  <c r="MY42" i="2"/>
  <c r="LX47" i="2"/>
  <c r="MY47" i="2" s="1"/>
  <c r="LK42" i="2"/>
  <c r="KJ47" i="2"/>
  <c r="LK47" i="2" s="1"/>
  <c r="JW42" i="2"/>
  <c r="IV47" i="2"/>
  <c r="JW47" i="2" s="1"/>
  <c r="II42" i="2"/>
  <c r="HH47" i="2"/>
  <c r="II47" i="2" s="1"/>
  <c r="GU42" i="2"/>
  <c r="FT47" i="2"/>
  <c r="GU47" i="2" s="1"/>
  <c r="FG42" i="2"/>
  <c r="EF47" i="2"/>
  <c r="FG47" i="2" s="1"/>
  <c r="DS42" i="2"/>
  <c r="CR47" i="2"/>
  <c r="DS47" i="2" s="1"/>
  <c r="CE42" i="2"/>
  <c r="BD47" i="2"/>
  <c r="CE47" i="2" s="1"/>
  <c r="SO6" i="6"/>
  <c r="SO39" i="6"/>
  <c r="PA35" i="8"/>
  <c r="PA36" i="8"/>
  <c r="PA12" i="8"/>
  <c r="PA8" i="8"/>
  <c r="PA13" i="8"/>
  <c r="PA34" i="8"/>
  <c r="PA33" i="8"/>
  <c r="PA32" i="8"/>
  <c r="PA31" i="8"/>
  <c r="PA30" i="8"/>
  <c r="PA29" i="8"/>
  <c r="PA28" i="8"/>
  <c r="PA27" i="8"/>
  <c r="PA26" i="8"/>
  <c r="PA25" i="8"/>
  <c r="PA24" i="8"/>
  <c r="PA23" i="8"/>
  <c r="PA22" i="8"/>
  <c r="PA21" i="8"/>
  <c r="PA20" i="8"/>
  <c r="PA19" i="8"/>
  <c r="PA18" i="8"/>
  <c r="PA17" i="8"/>
  <c r="PA16" i="8"/>
  <c r="PA15" i="8"/>
  <c r="PA14" i="8"/>
  <c r="PA9" i="8"/>
  <c r="PA11" i="8"/>
  <c r="PA10" i="8"/>
  <c r="PA7" i="8"/>
  <c r="ZF38" i="5"/>
  <c r="HI6" i="4"/>
  <c r="PA38" i="2"/>
  <c r="PA37" i="2"/>
  <c r="PA33" i="2"/>
  <c r="PA29" i="2"/>
  <c r="PA25" i="2"/>
  <c r="PA21" i="2"/>
  <c r="PA13" i="2"/>
  <c r="PA8" i="2"/>
  <c r="PA6" i="2"/>
  <c r="PA36" i="2"/>
  <c r="PA32" i="2"/>
  <c r="PA28" i="2"/>
  <c r="PA24" i="2"/>
  <c r="PA20" i="2"/>
  <c r="PA16" i="2"/>
  <c r="PA12" i="2"/>
  <c r="PA35" i="2"/>
  <c r="PA27" i="2"/>
  <c r="PA23" i="2"/>
  <c r="PA17" i="2"/>
  <c r="PA9" i="2"/>
  <c r="PA11" i="2"/>
  <c r="PA14" i="2"/>
  <c r="PA34" i="2"/>
  <c r="PA30" i="2"/>
  <c r="PA26" i="2"/>
  <c r="PA22" i="2"/>
  <c r="PA18" i="2"/>
  <c r="PA10" i="2"/>
  <c r="PA19" i="2"/>
  <c r="PA31" i="2"/>
  <c r="SO37" i="6"/>
  <c r="SO36" i="6"/>
  <c r="SO34" i="6"/>
  <c r="SO32" i="6"/>
  <c r="SO30" i="6"/>
  <c r="SO28" i="6"/>
  <c r="SO26" i="6"/>
  <c r="SO24" i="6"/>
  <c r="SO22" i="6"/>
  <c r="SO20" i="6"/>
  <c r="SO18" i="6"/>
  <c r="SO16" i="6"/>
  <c r="SO14" i="6"/>
  <c r="SO12" i="6"/>
  <c r="SO9" i="6"/>
  <c r="SO7" i="6"/>
  <c r="SO15" i="6"/>
  <c r="SO13" i="6"/>
  <c r="SO11" i="6"/>
  <c r="SO33" i="6"/>
  <c r="SO31" i="6"/>
  <c r="SO29" i="6"/>
  <c r="SO27" i="6"/>
  <c r="SO25" i="6"/>
  <c r="SO23" i="6"/>
  <c r="SO21" i="6"/>
  <c r="SO19" i="6"/>
  <c r="SO17" i="6"/>
  <c r="SO8" i="6"/>
  <c r="SO35" i="6"/>
  <c r="ZF11" i="5"/>
  <c r="ZF35" i="5"/>
  <c r="ZF31" i="5"/>
  <c r="ZF37" i="5"/>
  <c r="ZF21" i="5"/>
  <c r="ZF19" i="5"/>
  <c r="ZF17" i="5"/>
  <c r="ZF15" i="5"/>
  <c r="ZF9" i="5"/>
  <c r="ZF33" i="5"/>
  <c r="ZF29" i="5"/>
  <c r="ZF25" i="5"/>
  <c r="ZF20" i="5"/>
  <c r="ZF18" i="5"/>
  <c r="ZF16" i="5"/>
  <c r="ZF14" i="5"/>
  <c r="ZF12" i="5"/>
  <c r="ZF10" i="5"/>
  <c r="ZF8" i="5"/>
  <c r="ZF6" i="5"/>
  <c r="ZF36" i="5"/>
  <c r="ZF34" i="5"/>
  <c r="ZF32" i="5"/>
  <c r="ZF30" i="5"/>
  <c r="ZF28" i="5"/>
  <c r="ZF26" i="5"/>
  <c r="ZF24" i="5"/>
  <c r="ZF13" i="5"/>
  <c r="ZF7" i="5"/>
  <c r="ZF27" i="5"/>
  <c r="UQ40" i="5"/>
  <c r="RO40" i="5"/>
  <c r="PA15" i="2"/>
  <c r="PA7" i="2"/>
  <c r="DS40" i="8"/>
  <c r="TC40" i="5"/>
  <c r="QA40" i="5"/>
  <c r="OM40" i="5"/>
  <c r="FG40" i="4"/>
  <c r="DS40" i="4"/>
  <c r="MY40" i="8"/>
  <c r="JW40" i="8"/>
  <c r="ZF23" i="5"/>
  <c r="LK40" i="8"/>
  <c r="II40" i="8"/>
  <c r="GU40" i="8"/>
  <c r="CE40" i="8"/>
  <c r="SO10" i="6"/>
  <c r="ZF22" i="5"/>
  <c r="LK40" i="5"/>
  <c r="CE40" i="5"/>
  <c r="FG40" i="5"/>
  <c r="FG40" i="8"/>
  <c r="AQ40" i="5"/>
  <c r="AQ40" i="8"/>
  <c r="II40" i="5"/>
  <c r="DS40" i="2"/>
  <c r="MY40" i="5"/>
  <c r="GU40" i="4"/>
  <c r="CE40" i="4"/>
  <c r="HI36" i="4"/>
  <c r="HI32" i="4"/>
  <c r="HI28" i="4"/>
  <c r="HI24" i="4"/>
  <c r="HI20" i="4"/>
  <c r="HI16" i="4"/>
  <c r="HI12" i="4"/>
  <c r="HI8" i="4"/>
  <c r="HI15" i="4"/>
  <c r="AKB40" i="9"/>
  <c r="HI39" i="4"/>
  <c r="HI35" i="4"/>
  <c r="HI31" i="4"/>
  <c r="HI25" i="4"/>
  <c r="HI23" i="4"/>
  <c r="HI17" i="4"/>
  <c r="HI13" i="4"/>
  <c r="HI11" i="4"/>
  <c r="OM40" i="2"/>
  <c r="MY40" i="2"/>
  <c r="LK40" i="2"/>
  <c r="JW40" i="2"/>
  <c r="II40" i="2"/>
  <c r="FG40" i="2"/>
  <c r="HI38" i="4"/>
  <c r="HI34" i="4"/>
  <c r="HI30" i="4"/>
  <c r="HI26" i="4"/>
  <c r="HI22" i="4"/>
  <c r="HI18" i="4"/>
  <c r="HI14" i="4"/>
  <c r="HI10" i="4"/>
  <c r="CE40" i="2"/>
  <c r="DS40" i="5"/>
  <c r="GU40" i="5"/>
  <c r="JW40" i="5"/>
  <c r="HI37" i="4"/>
  <c r="HI33" i="4"/>
  <c r="HI29" i="4"/>
  <c r="HI27" i="4"/>
  <c r="HI21" i="4"/>
  <c r="HI19" i="4"/>
  <c r="HI9" i="4"/>
  <c r="HI7" i="4"/>
  <c r="GU40" i="2"/>
  <c r="OM40" i="6"/>
  <c r="MY40" i="6"/>
  <c r="LK40" i="6"/>
  <c r="JW40" i="6"/>
  <c r="II40" i="6"/>
  <c r="GU40" i="6"/>
  <c r="FG40" i="6"/>
  <c r="DS40" i="6"/>
  <c r="CE40" i="6"/>
  <c r="AQ40" i="6"/>
  <c r="AQ40" i="4"/>
  <c r="AQ40" i="2"/>
  <c r="PA40" i="2" l="1"/>
  <c r="SO40" i="6"/>
  <c r="PA40" i="8"/>
  <c r="ZF40" i="5"/>
  <c r="HI40" i="4"/>
  <c r="D42" i="2" l="1"/>
  <c r="D47" i="2" s="1"/>
  <c r="PA43" i="2"/>
  <c r="P42" i="2" l="1"/>
  <c r="P47" i="2" l="1"/>
  <c r="AQ47" i="2" s="1"/>
  <c r="PA47" i="2" s="1"/>
  <c r="AQ42" i="2"/>
  <c r="PA42" i="2" s="1"/>
</calcChain>
</file>

<file path=xl/comments1.xml><?xml version="1.0" encoding="utf-8"?>
<comments xmlns="http://schemas.openxmlformats.org/spreadsheetml/2006/main">
  <authors>
    <author>Wanlaya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Wanlaya:</t>
        </r>
        <r>
          <rPr>
            <sz val="9"/>
            <color indexed="81"/>
            <rFont val="Tahoma"/>
            <family val="2"/>
          </rPr>
          <t xml:space="preserve">
ตกเบิก เลื่อนค่าจ้างพนักงาน 2,914,735.56
ตั้งแต่เดือน ต.ค.60-มี.ค.61
ตามคำสั่งมหาวิทยาลัยเทคโนโลยีราชมงคลรัตนโกสินทร์
ที่ 0253/2561 สั่ง ณ วันที่ 13 มี.ค.61
เรื่อง เลื่อนค่าจ้างพนักงานมหาวิทยาลัย
ตั้งแต่ 1 ต.ค.60 เป็นต้นไป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Wanlaya:</t>
        </r>
        <r>
          <rPr>
            <sz val="9"/>
            <color indexed="81"/>
            <rFont val="Tahoma"/>
            <family val="2"/>
          </rPr>
          <t xml:space="preserve">
ตกเบิก ปรับเงินชดเชยพนักงาน 3,164,881.23
ตั้งแต่เดือน ม.ค.61-เม.ย.61
ตามคำสั่งมหาวิทยาลัยเทคโนโลยีราชมงคลรัตนโกสินทร์
ที่ 0457/2561 สั่ง ณ วันที่ 20 เม.ย.61
เรื่อง การปรับเงินชดเชยของพนักงานมหาวิทยาลัย
ตั้งแต่ 1 ม.ค.61 เป็นต้นไป</t>
        </r>
      </text>
    </comment>
  </commentList>
</comments>
</file>

<file path=xl/sharedStrings.xml><?xml version="1.0" encoding="utf-8"?>
<sst xmlns="http://schemas.openxmlformats.org/spreadsheetml/2006/main" count="1698" uniqueCount="128">
  <si>
    <t>พื้นที่</t>
  </si>
  <si>
    <t>ศาลายา</t>
  </si>
  <si>
    <t>จักรวรรดิ</t>
  </si>
  <si>
    <t>เพาะช่าง</t>
  </si>
  <si>
    <t>วังไกล</t>
  </si>
  <si>
    <t>ค่าจ้าง</t>
  </si>
  <si>
    <t>ประกันสังคม</t>
  </si>
  <si>
    <t>กองทุน</t>
  </si>
  <si>
    <t>วิชาการ</t>
  </si>
  <si>
    <t>สนับสนุน</t>
  </si>
  <si>
    <t>คณะบริหารธุรกิจ</t>
  </si>
  <si>
    <t>การจัดการเทคโนโลยีสารสนเทศทางธุรกิจ</t>
  </si>
  <si>
    <t>การจัดการอุตสาหกรรม</t>
  </si>
  <si>
    <t>เทคโนโลยีสารสนเทศทางธุรกิจ</t>
  </si>
  <si>
    <t>สาย</t>
  </si>
  <si>
    <t>คณะศิลปศาสตร์</t>
  </si>
  <si>
    <t>รวม</t>
  </si>
  <si>
    <t>วิทย์</t>
  </si>
  <si>
    <t>สังคม</t>
  </si>
  <si>
    <t>องค์</t>
  </si>
  <si>
    <t>ทำนุ</t>
  </si>
  <si>
    <t>ศึกษาทั่วไป</t>
  </si>
  <si>
    <t>การตลาด</t>
  </si>
  <si>
    <t>การบัญชี</t>
  </si>
  <si>
    <t>การบริหารธุรกิจระหว่างประเทศ</t>
  </si>
  <si>
    <t>การจัดการ</t>
  </si>
  <si>
    <t>ภาษาอังกฤษธุรกิจ</t>
  </si>
  <si>
    <t>บริหารธุรกิจ</t>
  </si>
  <si>
    <t>ภาษาอังกฤษเพื่อการสื่อสาร</t>
  </si>
  <si>
    <t>ภาษาญี่ปุ่น</t>
  </si>
  <si>
    <t>ภาษาจีน</t>
  </si>
  <si>
    <t>วิทยาลัยเพาะช่าง (คณะศิลปกรรม)</t>
  </si>
  <si>
    <t>ออกแบบภายใน</t>
  </si>
  <si>
    <t>ศิลปะการถ่ายภาพ</t>
  </si>
  <si>
    <t>ออกแบบนิเทศศิลป์</t>
  </si>
  <si>
    <t>ออกแบบผลิตภัณฑ์</t>
  </si>
  <si>
    <t>โลหะและรูปพรรณอัญมณี</t>
  </si>
  <si>
    <t>เครื่องปั้นดินเผา</t>
  </si>
  <si>
    <t>ศิลปหัตถกรรม</t>
  </si>
  <si>
    <t>จิตรกรรม</t>
  </si>
  <si>
    <t>ศิลปะภาพพิมพ์</t>
  </si>
  <si>
    <t>ประติมากรรม</t>
  </si>
  <si>
    <t>จิตรกรรมไทย</t>
  </si>
  <si>
    <t>ประติมากรรมไทย</t>
  </si>
  <si>
    <t>หัตถศิลป์</t>
  </si>
  <si>
    <t>คณะวิศวกรรมศาสตร์</t>
  </si>
  <si>
    <t>วิศวกรรมโยธา</t>
  </si>
  <si>
    <t>วิศวกรรมโทรคมนาคม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</si>
  <si>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</si>
  <si>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</si>
  <si>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</si>
  <si>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วิศวกรรมไฟฟ้า</t>
  </si>
  <si>
    <t>วิศวกรรมเครื่องกล</t>
  </si>
  <si>
    <t>วิศวกรรมวัสดุ</t>
  </si>
  <si>
    <t>วิศวกรรมอุตสาหการ</t>
  </si>
  <si>
    <t>คณะสถาปัตยกรรมศาสตร์และการออกแบบ</t>
  </si>
  <si>
    <t>สำนักงานคณบดี/เจ้าหน้าที่</t>
  </si>
  <si>
    <t>เทคโนโลยีสถาปัตยกรรม</t>
  </si>
  <si>
    <t>การจัดการงานก่อสร้าง</t>
  </si>
  <si>
    <t>เทคโนโลยีนิเทศศิลป์</t>
  </si>
  <si>
    <t>ออกแบบผลิตภัณฑ์อุตสาหกรรม</t>
  </si>
  <si>
    <t>สถาปัตยกรรมภายใน</t>
  </si>
  <si>
    <t>การจัดการทรัพยากรอาคาร</t>
  </si>
  <si>
    <t>การออกแบบสื่อดิจิทัล</t>
  </si>
  <si>
    <t>หน่วยงานส่วนกลาง</t>
  </si>
  <si>
    <t>สำนักงานอธิการบดี</t>
  </si>
  <si>
    <t>กองกลาง</t>
  </si>
  <si>
    <t>กองคลัง</t>
  </si>
  <si>
    <t>กองอาคารสถานที่ฯ</t>
  </si>
  <si>
    <t>สำนักงานสภามหาวิทยาลัย</t>
  </si>
  <si>
    <t>กองนโยบายและแผน</t>
  </si>
  <si>
    <t>กองบริหารงานบุคคล</t>
  </si>
  <si>
    <t>กองกิจการพิเศษ</t>
  </si>
  <si>
    <t>สำนักงานนิติการ</t>
  </si>
  <si>
    <t>กองพัฒนานักศึกษา</t>
  </si>
  <si>
    <t>สำนักงานประชาสัมพันธ์ฯ</t>
  </si>
  <si>
    <t>สำนักวิทยบริการและสารสนเทศ</t>
  </si>
  <si>
    <t>สำนักประกันคุณภาพ</t>
  </si>
  <si>
    <t>สำนักส่งเสริมวิชาการและงานทะเบียน</t>
  </si>
  <si>
    <t>กองสหกิจศึกษา</t>
  </si>
  <si>
    <t>สำนักงานตรวจสอบภายใน</t>
  </si>
  <si>
    <t>ศูนย์พัฒนาและบริการฯ</t>
  </si>
  <si>
    <t>ศูนย์ภาษาและอาเซียนฯ</t>
  </si>
  <si>
    <t>สำนักงานออกแบบฯ</t>
  </si>
  <si>
    <t>สถาบันศิลปวัฒนธรรม</t>
  </si>
  <si>
    <t>สำนักบริหารจักรวรรดิ</t>
  </si>
  <si>
    <t>สถาบันวิจัยและพัฒนา</t>
  </si>
  <si>
    <t>ประจำตำแหน่ง</t>
  </si>
  <si>
    <t>ต.ค.59</t>
  </si>
  <si>
    <t>พ.ย.59</t>
  </si>
  <si>
    <t>ธ.ค.59</t>
  </si>
  <si>
    <t>ม.ค.60</t>
  </si>
  <si>
    <t>ก.พ.60</t>
  </si>
  <si>
    <t>มี.ค.60</t>
  </si>
  <si>
    <t>เม.ย.60</t>
  </si>
  <si>
    <t>พ.ค.60</t>
  </si>
  <si>
    <t>มิ.ย.60</t>
  </si>
  <si>
    <t>ก.ค.60</t>
  </si>
  <si>
    <t>ส.ค.60</t>
  </si>
  <si>
    <t>ก.ย.60</t>
  </si>
  <si>
    <t>ค่าใช้จ่ายทั้งสิ้น</t>
  </si>
  <si>
    <t>สำนักงานวิทยาเขตวังไกลกังวล</t>
  </si>
  <si>
    <t>สำนักงานการศึกษาทางไกล</t>
  </si>
  <si>
    <t>รวมทั้งสิ้น</t>
  </si>
  <si>
    <t>คณะอุตสาหกรรมการโรงแรมและการท่องเที่ยว</t>
  </si>
  <si>
    <t>คณะอุตสาหกรรมและเทคโนโลยี</t>
  </si>
  <si>
    <t>คณะวิทยาศาสตร์และเทคโนโลยี</t>
  </si>
  <si>
    <t>สถาปัตยกรรมผังเมือง (เดิมชื่อสาขาวิชา สถาปัตยกรรมและการออกแบบชุมชนเมือง)</t>
  </si>
  <si>
    <t>สาขาวิชาวิทยาการแปรรูปและการประกอบอาหาร</t>
  </si>
  <si>
    <t>ตกเบิก ส่วนกลาง</t>
  </si>
  <si>
    <t>ตกเบิก วังไกล</t>
  </si>
  <si>
    <t>ตามใบ บช. ส่วนกลาง</t>
  </si>
  <si>
    <t>ตามใบ บช. โอนไปวังไกล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</si>
  <si>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</si>
  <si>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</si>
  <si>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</si>
  <si>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</si>
  <si>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</si>
  <si>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</si>
  <si>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</si>
  <si>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</si>
  <si>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</si>
  <si>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</si>
  <si>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</si>
  <si>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</si>
  <si>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กองทุนเงินทดแทน</t>
  </si>
  <si>
    <t>ธรรมเนียมจัดทำระบบทะเบียนสมาชิก บริษัท หลักทรัพย์จัดการกองทุน กสิกรไทย จำกัด</t>
  </si>
  <si>
    <t>วิทยาศาสตร์สิ่งแวดล้อม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</si>
</sst>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2" fillId="0" borderId="1" xfId="1" applyFont="1" applyBorder="1"/>
    <xf numFmtId="0" fontId="2" fillId="0" borderId="1" xfId="0" applyFont="1" applyBorder="1"/>
    <xf numFmtId="0" fontId="2" fillId="0" borderId="2" xfId="0" applyFont="1" applyBorder="1"/>
    <xf numFmtId="43" fontId="2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3" fillId="2" borderId="1" xfId="1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3" borderId="2" xfId="1" applyFont="1" applyFill="1" applyBorder="1" applyAlignment="1">
      <alignment horizontal="center" vertical="center"/>
    </xf>
    <xf numFmtId="43" fontId="2" fillId="0" borderId="3" xfId="1" applyFont="1" applyBorder="1"/>
    <xf numFmtId="43" fontId="2" fillId="0" borderId="3" xfId="0" applyNumberFormat="1" applyFont="1" applyBorder="1"/>
    <xf numFmtId="43" fontId="3" fillId="0" borderId="9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3" fontId="2" fillId="0" borderId="10" xfId="1" applyFont="1" applyBorder="1"/>
    <xf numFmtId="43" fontId="2" fillId="0" borderId="11" xfId="1" applyFont="1" applyBorder="1"/>
    <xf numFmtId="0" fontId="6" fillId="0" borderId="0" xfId="0" applyFont="1"/>
    <xf numFmtId="49" fontId="3" fillId="2" borderId="1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3" fillId="2" borderId="2" xfId="1" applyNumberFormat="1" applyFont="1" applyFill="1" applyBorder="1" applyAlignment="1">
      <alignment horizontal="center" vertical="center"/>
    </xf>
    <xf numFmtId="43" fontId="2" fillId="0" borderId="0" xfId="1" applyFont="1" applyBorder="1"/>
    <xf numFmtId="43" fontId="2" fillId="0" borderId="0" xfId="0" applyNumberFormat="1" applyFont="1"/>
    <xf numFmtId="0" fontId="2" fillId="0" borderId="0" xfId="0" applyFont="1" applyFill="1"/>
    <xf numFmtId="43" fontId="2" fillId="0" borderId="0" xfId="0" applyNumberFormat="1" applyFont="1" applyBorder="1"/>
    <xf numFmtId="12" fontId="2" fillId="0" borderId="1" xfId="1" applyNumberFormat="1" applyFont="1" applyBorder="1"/>
    <xf numFmtId="43" fontId="3" fillId="0" borderId="3" xfId="0" applyNumberFormat="1" applyFont="1" applyBorder="1"/>
    <xf numFmtId="43" fontId="3" fillId="0" borderId="0" xfId="1" applyFont="1" applyBorder="1"/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4" borderId="4" xfId="1" applyFont="1" applyFill="1" applyBorder="1" applyAlignment="1">
      <alignment horizontal="center"/>
    </xf>
    <xf numFmtId="43" fontId="3" fillId="4" borderId="5" xfId="1" applyFont="1" applyFill="1" applyBorder="1" applyAlignment="1">
      <alignment horizontal="center"/>
    </xf>
    <xf numFmtId="43" fontId="3" fillId="4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B51"/>
  <sheetViews>
    <sheetView showGridLines="0" zoomScale="80" zoomScaleNormal="80" workbookViewId="0">
      <pane xSplit="3" ySplit="6" topLeftCell="P34" activePane="bottomRight" state="frozen"/>
      <selection pane="topRight" activeCell="D1" sqref="D1"/>
      <selection pane="bottomLeft" activeCell="A6" sqref="A6"/>
      <selection pane="bottomRight" activeCell="CD53" sqref="CD53"/>
    </sheetView>
  </sheetViews>
  <sheetFormatPr defaultColWidth="9" defaultRowHeight="24" x14ac:dyDescent="0.55000000000000004"/>
  <cols>
    <col min="1" max="2" width="7.375" style="1" bestFit="1" customWidth="1"/>
    <col min="3" max="3" width="5.75" style="1" bestFit="1" customWidth="1"/>
    <col min="4" max="7" width="12.375" style="3" hidden="1" customWidth="1"/>
    <col min="8" max="9" width="12.75" style="3" hidden="1" customWidth="1"/>
    <col min="10" max="13" width="12.375" style="3" hidden="1" customWidth="1"/>
    <col min="14" max="14" width="12.75" style="3" hidden="1" customWidth="1"/>
    <col min="15" max="15" width="12.375" style="3" hidden="1" customWidth="1"/>
    <col min="16" max="16" width="14.125" style="3" bestFit="1" customWidth="1"/>
    <col min="17" max="20" width="10.125" style="3" hidden="1" customWidth="1"/>
    <col min="21" max="22" width="10.375" style="3" hidden="1" customWidth="1"/>
    <col min="23" max="26" width="10.125" style="3" hidden="1" customWidth="1"/>
    <col min="27" max="27" width="10.375" style="3" hidden="1" customWidth="1"/>
    <col min="28" max="28" width="10.125" style="3" hidden="1" customWidth="1"/>
    <col min="29" max="29" width="10.125" style="3" bestFit="1" customWidth="1"/>
    <col min="30" max="33" width="10.125" style="3" hidden="1" customWidth="1"/>
    <col min="34" max="35" width="10.375" style="3" hidden="1" customWidth="1"/>
    <col min="36" max="39" width="10.125" style="3" hidden="1" customWidth="1"/>
    <col min="40" max="40" width="10.375" style="3" hidden="1" customWidth="1"/>
    <col min="41" max="41" width="10.125" style="3" hidden="1" customWidth="1"/>
    <col min="42" max="42" width="10.125" style="3" bestFit="1" customWidth="1"/>
    <col min="43" max="43" width="14.125" style="3" bestFit="1" customWidth="1"/>
    <col min="44" max="47" width="11.25" style="3" hidden="1" customWidth="1"/>
    <col min="48" max="49" width="11.625" style="3" hidden="1" customWidth="1"/>
    <col min="50" max="53" width="12.375" style="3" hidden="1" customWidth="1"/>
    <col min="54" max="54" width="12.75" style="3" hidden="1" customWidth="1"/>
    <col min="55" max="55" width="12.375" style="3" hidden="1" customWidth="1"/>
    <col min="56" max="56" width="14.125" style="3" bestFit="1" customWidth="1"/>
    <col min="57" max="60" width="10.125" style="3" hidden="1" customWidth="1"/>
    <col min="61" max="62" width="10.375" style="3" hidden="1" customWidth="1"/>
    <col min="63" max="66" width="10.125" style="3" hidden="1" customWidth="1"/>
    <col min="67" max="67" width="10.375" style="3" hidden="1" customWidth="1"/>
    <col min="68" max="68" width="10.125" style="3" hidden="1" customWidth="1"/>
    <col min="69" max="69" width="10.125" style="3" bestFit="1" customWidth="1"/>
    <col min="70" max="73" width="10.125" style="3" hidden="1" customWidth="1"/>
    <col min="74" max="75" width="10.375" style="3" hidden="1" customWidth="1"/>
    <col min="76" max="79" width="10.125" style="3" hidden="1" customWidth="1"/>
    <col min="80" max="80" width="10.375" style="3" hidden="1" customWidth="1"/>
    <col min="81" max="81" width="10.125" style="3" hidden="1" customWidth="1"/>
    <col min="82" max="82" width="10.125" style="3" bestFit="1" customWidth="1"/>
    <col min="83" max="83" width="14.125" style="3" bestFit="1" customWidth="1"/>
    <col min="84" max="87" width="11.25" style="3" hidden="1" customWidth="1"/>
    <col min="88" max="89" width="11.625" style="3" hidden="1" customWidth="1"/>
    <col min="90" max="93" width="11.25" style="3" hidden="1" customWidth="1"/>
    <col min="94" max="94" width="11.625" style="3" hidden="1" customWidth="1"/>
    <col min="95" max="95" width="11.25" style="3" hidden="1" customWidth="1"/>
    <col min="96" max="96" width="12.375" style="3" bestFit="1" customWidth="1"/>
    <col min="97" max="100" width="10.125" style="3" hidden="1" customWidth="1"/>
    <col min="101" max="102" width="10.375" style="3" hidden="1" customWidth="1"/>
    <col min="103" max="106" width="10.125" style="3" hidden="1" customWidth="1"/>
    <col min="107" max="107" width="10.375" style="3" hidden="1" customWidth="1"/>
    <col min="108" max="108" width="10.125" style="3" customWidth="1"/>
    <col min="109" max="109" width="10.125" style="3" bestFit="1" customWidth="1"/>
    <col min="110" max="113" width="8.625" style="3" hidden="1" customWidth="1"/>
    <col min="114" max="115" width="8.75" style="3" hidden="1" customWidth="1"/>
    <col min="116" max="116" width="10.125" style="3" hidden="1" customWidth="1"/>
    <col min="117" max="119" width="8.625" style="3" hidden="1" customWidth="1"/>
    <col min="120" max="120" width="8.75" style="3" hidden="1" customWidth="1"/>
    <col min="121" max="121" width="8.625" style="3" hidden="1" customWidth="1"/>
    <col min="122" max="122" width="10.125" style="3" bestFit="1" customWidth="1"/>
    <col min="123" max="123" width="12.375" style="3" bestFit="1" customWidth="1"/>
    <col min="124" max="127" width="11.25" style="3" hidden="1" customWidth="1"/>
    <col min="128" max="129" width="11.625" style="3" hidden="1" customWidth="1"/>
    <col min="130" max="133" width="11.25" style="3" hidden="1" customWidth="1"/>
    <col min="134" max="134" width="12.375" style="3" hidden="1" customWidth="1"/>
    <col min="135" max="135" width="11.25" style="3" hidden="1" customWidth="1"/>
    <col min="136" max="136" width="12.375" style="3" bestFit="1" customWidth="1"/>
    <col min="137" max="140" width="10.125" style="3" hidden="1" customWidth="1"/>
    <col min="141" max="142" width="10.375" style="3" hidden="1" customWidth="1"/>
    <col min="143" max="146" width="10.125" style="3" hidden="1" customWidth="1"/>
    <col min="147" max="147" width="10.375" style="3" hidden="1" customWidth="1"/>
    <col min="148" max="148" width="10.125" style="3" hidden="1" customWidth="1"/>
    <col min="149" max="149" width="10.125" style="3" bestFit="1" customWidth="1"/>
    <col min="150" max="150" width="7" style="3" hidden="1" customWidth="1"/>
    <col min="151" max="151" width="7.125" style="3" hidden="1" customWidth="1"/>
    <col min="152" max="152" width="6.75" style="3" hidden="1" customWidth="1"/>
    <col min="153" max="153" width="7" style="3" hidden="1" customWidth="1"/>
    <col min="154" max="154" width="7.125" style="3" hidden="1" customWidth="1"/>
    <col min="155" max="155" width="7" style="3" hidden="1" customWidth="1"/>
    <col min="156" max="156" width="7.75" style="3" hidden="1" customWidth="1"/>
    <col min="157" max="157" width="7.125" style="3" hidden="1" customWidth="1"/>
    <col min="158" max="161" width="7" style="3" hidden="1" customWidth="1"/>
    <col min="162" max="162" width="6" style="3" bestFit="1" customWidth="1"/>
    <col min="163" max="163" width="12.375" style="3" bestFit="1" customWidth="1"/>
    <col min="164" max="167" width="11.25" style="3" hidden="1" customWidth="1"/>
    <col min="168" max="169" width="12.75" style="3" hidden="1" customWidth="1"/>
    <col min="170" max="173" width="11.25" style="3" hidden="1" customWidth="1"/>
    <col min="174" max="174" width="12.75" style="3" hidden="1" customWidth="1"/>
    <col min="175" max="175" width="11.25" style="3" hidden="1" customWidth="1"/>
    <col min="176" max="176" width="14.125" style="3" bestFit="1" customWidth="1"/>
    <col min="177" max="180" width="10.125" style="3" hidden="1" customWidth="1"/>
    <col min="181" max="182" width="10.375" style="3" hidden="1" customWidth="1"/>
    <col min="183" max="186" width="10.125" style="3" hidden="1" customWidth="1"/>
    <col min="187" max="187" width="10.375" style="3" hidden="1" customWidth="1"/>
    <col min="188" max="188" width="10.125" style="3" hidden="1" customWidth="1"/>
    <col min="189" max="189" width="10.125" style="3" bestFit="1" customWidth="1"/>
    <col min="190" max="193" width="10.125" style="3" hidden="1" customWidth="1"/>
    <col min="194" max="195" width="10.375" style="3" hidden="1" customWidth="1"/>
    <col min="196" max="199" width="10.125" style="3" hidden="1" customWidth="1"/>
    <col min="200" max="200" width="10.375" style="3" hidden="1" customWidth="1"/>
    <col min="201" max="201" width="10.125" style="3" hidden="1" customWidth="1"/>
    <col min="202" max="202" width="10.125" style="3" bestFit="1" customWidth="1"/>
    <col min="203" max="203" width="14.125" style="3" bestFit="1" customWidth="1"/>
    <col min="204" max="207" width="12.375" style="3" hidden="1" customWidth="1"/>
    <col min="208" max="209" width="12.75" style="3" hidden="1" customWidth="1"/>
    <col min="210" max="213" width="12.375" style="3" hidden="1" customWidth="1"/>
    <col min="214" max="214" width="12.75" style="3" hidden="1" customWidth="1"/>
    <col min="215" max="215" width="12.375" style="3" hidden="1" customWidth="1"/>
    <col min="216" max="216" width="14.125" style="3" bestFit="1" customWidth="1"/>
    <col min="217" max="220" width="10.125" style="3" hidden="1" customWidth="1"/>
    <col min="221" max="222" width="10.375" style="3" hidden="1" customWidth="1"/>
    <col min="223" max="226" width="10.125" style="3" hidden="1" customWidth="1"/>
    <col min="227" max="227" width="10.375" style="3" hidden="1" customWidth="1"/>
    <col min="228" max="228" width="10.125" style="3" hidden="1" customWidth="1"/>
    <col min="229" max="229" width="11.25" style="3" bestFit="1" customWidth="1"/>
    <col min="230" max="233" width="10.125" style="3" hidden="1" customWidth="1"/>
    <col min="234" max="235" width="10.375" style="3" hidden="1" customWidth="1"/>
    <col min="236" max="239" width="10.125" style="3" hidden="1" customWidth="1"/>
    <col min="240" max="240" width="10.375" style="3" hidden="1" customWidth="1"/>
    <col min="241" max="241" width="10.125" style="3" hidden="1" customWidth="1"/>
    <col min="242" max="242" width="11.25" style="3" bestFit="1" customWidth="1"/>
    <col min="243" max="243" width="14.125" style="3" bestFit="1" customWidth="1"/>
    <col min="244" max="246" width="12.375" style="3" hidden="1" customWidth="1"/>
    <col min="247" max="247" width="11.25" style="3" hidden="1" customWidth="1"/>
    <col min="248" max="249" width="11.625" style="3" hidden="1" customWidth="1"/>
    <col min="250" max="252" width="11.25" style="3" hidden="1" customWidth="1"/>
    <col min="253" max="253" width="12.375" style="3" hidden="1" customWidth="1"/>
    <col min="254" max="254" width="11.625" style="3" hidden="1" customWidth="1"/>
    <col min="255" max="255" width="11.25" style="3" hidden="1" customWidth="1"/>
    <col min="256" max="256" width="14.125" style="3" bestFit="1" customWidth="1"/>
    <col min="257" max="260" width="10.125" style="3" hidden="1" customWidth="1"/>
    <col min="261" max="262" width="10.375" style="3" hidden="1" customWidth="1"/>
    <col min="263" max="266" width="10.125" style="3" hidden="1" customWidth="1"/>
    <col min="267" max="267" width="10.375" style="3" hidden="1" customWidth="1"/>
    <col min="268" max="268" width="10.125" style="3" hidden="1" customWidth="1"/>
    <col min="269" max="269" width="10.125" style="3" bestFit="1" customWidth="1"/>
    <col min="270" max="272" width="10.125" style="3" hidden="1" customWidth="1"/>
    <col min="273" max="273" width="8.625" style="3" hidden="1" customWidth="1"/>
    <col min="274" max="274" width="8.75" style="3" hidden="1" customWidth="1"/>
    <col min="275" max="275" width="10.375" style="3" hidden="1" customWidth="1"/>
    <col min="276" max="279" width="10.125" style="3" hidden="1" customWidth="1"/>
    <col min="280" max="280" width="10.375" style="3" hidden="1" customWidth="1"/>
    <col min="281" max="281" width="10.125" style="3" hidden="1" customWidth="1"/>
    <col min="282" max="282" width="10.125" style="3" bestFit="1" customWidth="1"/>
    <col min="283" max="283" width="14.125" style="3" bestFit="1" customWidth="1"/>
    <col min="284" max="287" width="12.375" style="3" hidden="1" customWidth="1"/>
    <col min="288" max="289" width="12.75" style="3" hidden="1" customWidth="1"/>
    <col min="290" max="293" width="12.375" style="3" hidden="1" customWidth="1"/>
    <col min="294" max="294" width="12.75" style="3" hidden="1" customWidth="1"/>
    <col min="295" max="295" width="12.375" style="3" hidden="1" customWidth="1"/>
    <col min="296" max="296" width="14.125" style="3" bestFit="1" customWidth="1"/>
    <col min="297" max="300" width="10.125" style="3" hidden="1" customWidth="1"/>
    <col min="301" max="302" width="10.375" style="3" hidden="1" customWidth="1"/>
    <col min="303" max="306" width="10.125" style="3" hidden="1" customWidth="1"/>
    <col min="307" max="307" width="10.375" style="3" hidden="1" customWidth="1"/>
    <col min="308" max="308" width="10.125" style="3" hidden="1" customWidth="1"/>
    <col min="309" max="309" width="11.25" style="3" bestFit="1" customWidth="1"/>
    <col min="310" max="313" width="8.625" style="3" hidden="1" customWidth="1"/>
    <col min="314" max="315" width="8.75" style="3" hidden="1" customWidth="1"/>
    <col min="316" max="318" width="10.125" style="3" hidden="1" customWidth="1"/>
    <col min="319" max="319" width="8.625" style="3" hidden="1" customWidth="1"/>
    <col min="320" max="320" width="8.75" style="3" hidden="1" customWidth="1"/>
    <col min="321" max="321" width="8.625" style="3" hidden="1" customWidth="1"/>
    <col min="322" max="322" width="10.125" style="3" bestFit="1" customWidth="1"/>
    <col min="323" max="323" width="14.125" style="3" bestFit="1" customWidth="1"/>
    <col min="324" max="327" width="11.25" style="3" hidden="1" customWidth="1"/>
    <col min="328" max="329" width="11.625" style="3" hidden="1" customWidth="1"/>
    <col min="330" max="333" width="12.375" style="3" hidden="1" customWidth="1"/>
    <col min="334" max="334" width="12.75" style="3" hidden="1" customWidth="1"/>
    <col min="335" max="335" width="12.375" style="3" hidden="1" customWidth="1"/>
    <col min="336" max="336" width="14.125" style="3" bestFit="1" customWidth="1"/>
    <col min="337" max="340" width="10.125" style="3" hidden="1" customWidth="1"/>
    <col min="341" max="342" width="10.375" style="3" hidden="1" customWidth="1"/>
    <col min="343" max="346" width="10.125" style="3" hidden="1" customWidth="1"/>
    <col min="347" max="347" width="10.375" style="3" hidden="1" customWidth="1"/>
    <col min="348" max="348" width="10.125" style="3" hidden="1" customWidth="1"/>
    <col min="349" max="349" width="10.125" style="3" bestFit="1" customWidth="1"/>
    <col min="350" max="353" width="10.125" style="3" hidden="1" customWidth="1"/>
    <col min="354" max="355" width="10.375" style="3" hidden="1" customWidth="1"/>
    <col min="356" max="359" width="10.125" style="3" hidden="1" customWidth="1"/>
    <col min="360" max="360" width="10.375" style="3" hidden="1" customWidth="1"/>
    <col min="361" max="361" width="10.125" style="3" hidden="1" customWidth="1"/>
    <col min="362" max="362" width="10.125" style="3" bestFit="1" customWidth="1"/>
    <col min="363" max="363" width="14.125" style="3" bestFit="1" customWidth="1"/>
    <col min="364" max="367" width="12.375" style="3" hidden="1" customWidth="1"/>
    <col min="368" max="369" width="12.75" style="3" hidden="1" customWidth="1"/>
    <col min="370" max="373" width="12.375" style="3" hidden="1" customWidth="1"/>
    <col min="374" max="374" width="12.75" style="3" hidden="1" customWidth="1"/>
    <col min="375" max="375" width="12.375" style="3" hidden="1" customWidth="1"/>
    <col min="376" max="376" width="14.125" style="3" bestFit="1" customWidth="1"/>
    <col min="377" max="379" width="10.125" style="3" hidden="1" customWidth="1"/>
    <col min="380" max="380" width="11.25" style="3" hidden="1" customWidth="1"/>
    <col min="381" max="382" width="11.625" style="3" hidden="1" customWidth="1"/>
    <col min="383" max="386" width="10.125" style="3" hidden="1" customWidth="1"/>
    <col min="387" max="387" width="11.625" style="3" hidden="1" customWidth="1"/>
    <col min="388" max="388" width="10.125" style="3" hidden="1" customWidth="1"/>
    <col min="389" max="389" width="11.25" style="3" bestFit="1" customWidth="1"/>
    <col min="390" max="392" width="10.125" style="3" hidden="1" customWidth="1"/>
    <col min="393" max="393" width="11.25" style="3" hidden="1" customWidth="1"/>
    <col min="394" max="395" width="10.375" style="3" hidden="1" customWidth="1"/>
    <col min="396" max="399" width="10.125" style="3" hidden="1" customWidth="1"/>
    <col min="400" max="400" width="10.375" style="3" hidden="1" customWidth="1"/>
    <col min="401" max="401" width="10.125" style="3" hidden="1" customWidth="1"/>
    <col min="402" max="402" width="11.25" style="3" bestFit="1" customWidth="1"/>
    <col min="403" max="403" width="14.125" style="3" bestFit="1" customWidth="1"/>
    <col min="404" max="407" width="10.125" style="3" hidden="1" customWidth="1"/>
    <col min="408" max="409" width="10.375" style="3" hidden="1" customWidth="1"/>
    <col min="410" max="413" width="10.125" style="3" hidden="1" customWidth="1"/>
    <col min="414" max="414" width="10.375" style="3" hidden="1" customWidth="1"/>
    <col min="415" max="415" width="10.125" style="3" hidden="1" customWidth="1"/>
    <col min="416" max="416" width="11.25" style="3" bestFit="1" customWidth="1"/>
    <col min="417" max="417" width="14.125" style="1" bestFit="1" customWidth="1"/>
    <col min="418" max="418" width="13.75" style="1" bestFit="1" customWidth="1"/>
    <col min="419" max="16384" width="9" style="1"/>
  </cols>
  <sheetData>
    <row r="1" spans="1:418" x14ac:dyDescent="0.55000000000000004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</row>
    <row r="2" spans="1:418" s="12" customFormat="1" ht="2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</row>
    <row r="3" spans="1:418" s="2" customFormat="1" x14ac:dyDescent="0.55000000000000004">
      <c r="A3" s="54" t="s">
        <v>0</v>
      </c>
      <c r="B3" s="54" t="s">
        <v>14</v>
      </c>
      <c r="C3" s="14"/>
      <c r="D3" s="46" t="s">
        <v>11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12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13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22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23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24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8"/>
      <c r="IJ3" s="46" t="s">
        <v>25</v>
      </c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8"/>
      <c r="JX3" s="46" t="s">
        <v>26</v>
      </c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8"/>
      <c r="LL3" s="46" t="s">
        <v>27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 t="s">
        <v>56</v>
      </c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8"/>
      <c r="ON3" s="46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8"/>
      <c r="PA3" s="54" t="s">
        <v>16</v>
      </c>
    </row>
    <row r="4" spans="1:418" s="2" customFormat="1" x14ac:dyDescent="0.55000000000000004">
      <c r="A4" s="55"/>
      <c r="B4" s="55"/>
      <c r="C4" s="15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9" t="s">
        <v>5</v>
      </c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1"/>
      <c r="NM4" s="46" t="s">
        <v>6</v>
      </c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8"/>
      <c r="NZ4" s="46" t="s">
        <v>7</v>
      </c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8"/>
      <c r="OM4" s="52" t="s">
        <v>103</v>
      </c>
      <c r="ON4" s="46" t="s">
        <v>87</v>
      </c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8"/>
      <c r="PA4" s="55"/>
    </row>
    <row r="5" spans="1:418" s="2" customFormat="1" x14ac:dyDescent="0.55000000000000004">
      <c r="A5" s="15"/>
      <c r="B5" s="15"/>
      <c r="C5" s="15"/>
      <c r="D5" s="34" t="s">
        <v>113</v>
      </c>
      <c r="E5" s="34" t="s">
        <v>114</v>
      </c>
      <c r="F5" s="34" t="s">
        <v>115</v>
      </c>
      <c r="G5" s="34" t="s">
        <v>116</v>
      </c>
      <c r="H5" s="34" t="s">
        <v>117</v>
      </c>
      <c r="I5" s="34" t="s">
        <v>118</v>
      </c>
      <c r="J5" s="34" t="s">
        <v>119</v>
      </c>
      <c r="K5" s="34" t="s">
        <v>120</v>
      </c>
      <c r="L5" s="34" t="s">
        <v>121</v>
      </c>
      <c r="M5" s="34" t="s">
        <v>122</v>
      </c>
      <c r="N5" s="34" t="s">
        <v>123</v>
      </c>
      <c r="O5" s="34" t="s">
        <v>124</v>
      </c>
      <c r="P5" s="38" t="s">
        <v>16</v>
      </c>
      <c r="Q5" s="34" t="str">
        <f>+D5</f>
        <v>ต.ค.</v>
      </c>
      <c r="R5" s="34" t="str">
        <f>+E5</f>
        <v>พ.ย.</v>
      </c>
      <c r="S5" s="34" t="str">
        <f>+F5</f>
        <v>ธ.ค.</v>
      </c>
      <c r="T5" s="34" t="str">
        <f>+G5</f>
        <v>ม.ค.</v>
      </c>
      <c r="U5" s="34" t="str">
        <f>+H5</f>
        <v>ก.พ.</v>
      </c>
      <c r="V5" s="34" t="str">
        <f t="shared" ref="V5:AC5" si="0">+I5</f>
        <v>มี.ค.</v>
      </c>
      <c r="W5" s="34" t="str">
        <f t="shared" si="0"/>
        <v>เม.ย.</v>
      </c>
      <c r="X5" s="34" t="str">
        <f t="shared" si="0"/>
        <v>พ.ค.</v>
      </c>
      <c r="Y5" s="34" t="str">
        <f t="shared" si="0"/>
        <v>มิ.ย.</v>
      </c>
      <c r="Z5" s="34" t="str">
        <f t="shared" si="0"/>
        <v>ก.ค.</v>
      </c>
      <c r="AA5" s="34" t="str">
        <f t="shared" si="0"/>
        <v>ส.ค.</v>
      </c>
      <c r="AB5" s="34" t="str">
        <f t="shared" si="0"/>
        <v>ก.ย.</v>
      </c>
      <c r="AC5" s="34" t="str">
        <f t="shared" si="0"/>
        <v>รวม</v>
      </c>
      <c r="AD5" s="34" t="str">
        <f>+Q5</f>
        <v>ต.ค.</v>
      </c>
      <c r="AE5" s="34" t="str">
        <f>+R5</f>
        <v>พ.ย.</v>
      </c>
      <c r="AF5" s="34" t="str">
        <f t="shared" ref="AF5:AP5" si="1">+S5</f>
        <v>ธ.ค.</v>
      </c>
      <c r="AG5" s="34" t="str">
        <f t="shared" si="1"/>
        <v>ม.ค.</v>
      </c>
      <c r="AH5" s="34" t="str">
        <f t="shared" si="1"/>
        <v>ก.พ.</v>
      </c>
      <c r="AI5" s="34" t="str">
        <f t="shared" si="1"/>
        <v>มี.ค.</v>
      </c>
      <c r="AJ5" s="34" t="str">
        <f t="shared" si="1"/>
        <v>เม.ย.</v>
      </c>
      <c r="AK5" s="34" t="str">
        <f t="shared" si="1"/>
        <v>พ.ค.</v>
      </c>
      <c r="AL5" s="34" t="str">
        <f t="shared" si="1"/>
        <v>มิ.ย.</v>
      </c>
      <c r="AM5" s="34" t="str">
        <f t="shared" si="1"/>
        <v>ก.ค.</v>
      </c>
      <c r="AN5" s="34" t="str">
        <f t="shared" si="1"/>
        <v>ส.ค.</v>
      </c>
      <c r="AO5" s="34" t="str">
        <f t="shared" si="1"/>
        <v>ก.ย.</v>
      </c>
      <c r="AP5" s="34" t="str">
        <f t="shared" si="1"/>
        <v>รวม</v>
      </c>
      <c r="AQ5" s="53"/>
      <c r="AR5" s="34" t="str">
        <f>+AD5</f>
        <v>ต.ค.</v>
      </c>
      <c r="AS5" s="34" t="str">
        <f>+AE5</f>
        <v>พ.ย.</v>
      </c>
      <c r="AT5" s="34" t="str">
        <f t="shared" ref="AT5:BD5" si="2">+AF5</f>
        <v>ธ.ค.</v>
      </c>
      <c r="AU5" s="34" t="str">
        <f t="shared" si="2"/>
        <v>ม.ค.</v>
      </c>
      <c r="AV5" s="34" t="str">
        <f t="shared" si="2"/>
        <v>ก.พ.</v>
      </c>
      <c r="AW5" s="34" t="str">
        <f t="shared" si="2"/>
        <v>มี.ค.</v>
      </c>
      <c r="AX5" s="34" t="str">
        <f t="shared" si="2"/>
        <v>เม.ย.</v>
      </c>
      <c r="AY5" s="34" t="str">
        <f t="shared" si="2"/>
        <v>พ.ค.</v>
      </c>
      <c r="AZ5" s="34" t="str">
        <f t="shared" si="2"/>
        <v>มิ.ย.</v>
      </c>
      <c r="BA5" s="34" t="str">
        <f t="shared" si="2"/>
        <v>ก.ค.</v>
      </c>
      <c r="BB5" s="34" t="str">
        <f t="shared" si="2"/>
        <v>ส.ค.</v>
      </c>
      <c r="BC5" s="34" t="str">
        <f t="shared" si="2"/>
        <v>ก.ย.</v>
      </c>
      <c r="BD5" s="34" t="str">
        <f t="shared" si="2"/>
        <v>รวม</v>
      </c>
      <c r="BE5" s="34" t="str">
        <f>+AR5</f>
        <v>ต.ค.</v>
      </c>
      <c r="BF5" s="34" t="str">
        <f t="shared" ref="BF5:BQ5" si="3">+AS5</f>
        <v>พ.ย.</v>
      </c>
      <c r="BG5" s="34" t="str">
        <f t="shared" si="3"/>
        <v>ธ.ค.</v>
      </c>
      <c r="BH5" s="34" t="str">
        <f t="shared" si="3"/>
        <v>ม.ค.</v>
      </c>
      <c r="BI5" s="34" t="str">
        <f t="shared" si="3"/>
        <v>ก.พ.</v>
      </c>
      <c r="BJ5" s="34" t="str">
        <f t="shared" si="3"/>
        <v>มี.ค.</v>
      </c>
      <c r="BK5" s="34" t="str">
        <f t="shared" si="3"/>
        <v>เม.ย.</v>
      </c>
      <c r="BL5" s="34" t="str">
        <f t="shared" si="3"/>
        <v>พ.ค.</v>
      </c>
      <c r="BM5" s="34" t="str">
        <f t="shared" si="3"/>
        <v>มิ.ย.</v>
      </c>
      <c r="BN5" s="34" t="str">
        <f t="shared" si="3"/>
        <v>ก.ค.</v>
      </c>
      <c r="BO5" s="34" t="str">
        <f t="shared" si="3"/>
        <v>ส.ค.</v>
      </c>
      <c r="BP5" s="34" t="str">
        <f t="shared" si="3"/>
        <v>ก.ย.</v>
      </c>
      <c r="BQ5" s="34" t="str">
        <f t="shared" si="3"/>
        <v>รวม</v>
      </c>
      <c r="BR5" s="34" t="str">
        <f>+BE5</f>
        <v>ต.ค.</v>
      </c>
      <c r="BS5" s="34" t="str">
        <f t="shared" ref="BS5:CD5" si="4">+BF5</f>
        <v>พ.ย.</v>
      </c>
      <c r="BT5" s="34" t="str">
        <f t="shared" si="4"/>
        <v>ธ.ค.</v>
      </c>
      <c r="BU5" s="34" t="str">
        <f t="shared" si="4"/>
        <v>ม.ค.</v>
      </c>
      <c r="BV5" s="34" t="str">
        <f t="shared" si="4"/>
        <v>ก.พ.</v>
      </c>
      <c r="BW5" s="34" t="str">
        <f t="shared" si="4"/>
        <v>มี.ค.</v>
      </c>
      <c r="BX5" s="34" t="str">
        <f t="shared" si="4"/>
        <v>เม.ย.</v>
      </c>
      <c r="BY5" s="34" t="str">
        <f t="shared" si="4"/>
        <v>พ.ค.</v>
      </c>
      <c r="BZ5" s="34" t="str">
        <f t="shared" si="4"/>
        <v>มิ.ย.</v>
      </c>
      <c r="CA5" s="34" t="str">
        <f t="shared" si="4"/>
        <v>ก.ค.</v>
      </c>
      <c r="CB5" s="34" t="str">
        <f t="shared" si="4"/>
        <v>ส.ค.</v>
      </c>
      <c r="CC5" s="34" t="str">
        <f t="shared" si="4"/>
        <v>ก.ย.</v>
      </c>
      <c r="CD5" s="34" t="str">
        <f t="shared" si="4"/>
        <v>รวม</v>
      </c>
      <c r="CE5" s="53"/>
      <c r="CF5" s="34" t="str">
        <f>+BR5</f>
        <v>ต.ค.</v>
      </c>
      <c r="CG5" s="34" t="str">
        <f t="shared" ref="CG5:CR5" si="5">+BS5</f>
        <v>พ.ย.</v>
      </c>
      <c r="CH5" s="34" t="str">
        <f t="shared" si="5"/>
        <v>ธ.ค.</v>
      </c>
      <c r="CI5" s="34" t="str">
        <f t="shared" si="5"/>
        <v>ม.ค.</v>
      </c>
      <c r="CJ5" s="34" t="str">
        <f t="shared" si="5"/>
        <v>ก.พ.</v>
      </c>
      <c r="CK5" s="34" t="str">
        <f t="shared" si="5"/>
        <v>มี.ค.</v>
      </c>
      <c r="CL5" s="34" t="str">
        <f t="shared" si="5"/>
        <v>เม.ย.</v>
      </c>
      <c r="CM5" s="34" t="str">
        <f t="shared" si="5"/>
        <v>พ.ค.</v>
      </c>
      <c r="CN5" s="34" t="str">
        <f t="shared" si="5"/>
        <v>มิ.ย.</v>
      </c>
      <c r="CO5" s="34" t="str">
        <f t="shared" si="5"/>
        <v>ก.ค.</v>
      </c>
      <c r="CP5" s="34" t="str">
        <f t="shared" si="5"/>
        <v>ส.ค.</v>
      </c>
      <c r="CQ5" s="34" t="str">
        <f t="shared" si="5"/>
        <v>ก.ย.</v>
      </c>
      <c r="CR5" s="34" t="str">
        <f t="shared" si="5"/>
        <v>รวม</v>
      </c>
      <c r="CS5" s="34" t="str">
        <f>+CF5</f>
        <v>ต.ค.</v>
      </c>
      <c r="CT5" s="34" t="str">
        <f t="shared" ref="CT5:DE5" si="6">+CG5</f>
        <v>พ.ย.</v>
      </c>
      <c r="CU5" s="34" t="str">
        <f t="shared" si="6"/>
        <v>ธ.ค.</v>
      </c>
      <c r="CV5" s="34" t="str">
        <f t="shared" si="6"/>
        <v>ม.ค.</v>
      </c>
      <c r="CW5" s="34" t="str">
        <f t="shared" si="6"/>
        <v>ก.พ.</v>
      </c>
      <c r="CX5" s="34" t="str">
        <f t="shared" si="6"/>
        <v>มี.ค.</v>
      </c>
      <c r="CY5" s="34" t="str">
        <f t="shared" si="6"/>
        <v>เม.ย.</v>
      </c>
      <c r="CZ5" s="34" t="str">
        <f t="shared" si="6"/>
        <v>พ.ค.</v>
      </c>
      <c r="DA5" s="34" t="str">
        <f t="shared" si="6"/>
        <v>มิ.ย.</v>
      </c>
      <c r="DB5" s="34" t="str">
        <f t="shared" si="6"/>
        <v>ก.ค.</v>
      </c>
      <c r="DC5" s="34" t="str">
        <f t="shared" si="6"/>
        <v>ส.ค.</v>
      </c>
      <c r="DD5" s="34" t="str">
        <f t="shared" si="6"/>
        <v>ก.ย.</v>
      </c>
      <c r="DE5" s="34" t="str">
        <f t="shared" si="6"/>
        <v>รวม</v>
      </c>
      <c r="DF5" s="34" t="str">
        <f>+CS5</f>
        <v>ต.ค.</v>
      </c>
      <c r="DG5" s="34" t="str">
        <f t="shared" ref="DG5:DR5" si="7">+CT5</f>
        <v>พ.ย.</v>
      </c>
      <c r="DH5" s="34" t="str">
        <f t="shared" si="7"/>
        <v>ธ.ค.</v>
      </c>
      <c r="DI5" s="34" t="str">
        <f t="shared" si="7"/>
        <v>ม.ค.</v>
      </c>
      <c r="DJ5" s="34" t="str">
        <f t="shared" si="7"/>
        <v>ก.พ.</v>
      </c>
      <c r="DK5" s="34" t="str">
        <f t="shared" si="7"/>
        <v>มี.ค.</v>
      </c>
      <c r="DL5" s="34" t="str">
        <f t="shared" si="7"/>
        <v>เม.ย.</v>
      </c>
      <c r="DM5" s="34" t="str">
        <f t="shared" si="7"/>
        <v>พ.ค.</v>
      </c>
      <c r="DN5" s="34" t="str">
        <f t="shared" si="7"/>
        <v>มิ.ย.</v>
      </c>
      <c r="DO5" s="34" t="str">
        <f t="shared" si="7"/>
        <v>ก.ค.</v>
      </c>
      <c r="DP5" s="34" t="str">
        <f t="shared" si="7"/>
        <v>ส.ค.</v>
      </c>
      <c r="DQ5" s="34" t="str">
        <f t="shared" si="7"/>
        <v>ก.ย.</v>
      </c>
      <c r="DR5" s="34" t="str">
        <f t="shared" si="7"/>
        <v>รวม</v>
      </c>
      <c r="DS5" s="53"/>
      <c r="DT5" s="34" t="str">
        <f>+DF5</f>
        <v>ต.ค.</v>
      </c>
      <c r="DU5" s="34" t="str">
        <f t="shared" ref="DU5:DZ5" si="8">+DG5</f>
        <v>พ.ย.</v>
      </c>
      <c r="DV5" s="34" t="str">
        <f t="shared" si="8"/>
        <v>ธ.ค.</v>
      </c>
      <c r="DW5" s="34" t="str">
        <f t="shared" si="8"/>
        <v>ม.ค.</v>
      </c>
      <c r="DX5" s="34" t="str">
        <f t="shared" si="8"/>
        <v>ก.พ.</v>
      </c>
      <c r="DY5" s="34" t="str">
        <f t="shared" si="8"/>
        <v>มี.ค.</v>
      </c>
      <c r="DZ5" s="34" t="str">
        <f t="shared" si="8"/>
        <v>เม.ย.</v>
      </c>
      <c r="EA5" s="34" t="str">
        <f>+DM5</f>
        <v>พ.ค.</v>
      </c>
      <c r="EB5" s="34" t="str">
        <f t="shared" ref="EB5" si="9">+DN5</f>
        <v>มิ.ย.</v>
      </c>
      <c r="EC5" s="34" t="str">
        <f t="shared" ref="EC5" si="10">+DO5</f>
        <v>ก.ค.</v>
      </c>
      <c r="ED5" s="34" t="str">
        <f t="shared" ref="ED5" si="11">+DP5</f>
        <v>ส.ค.</v>
      </c>
      <c r="EE5" s="34" t="str">
        <f t="shared" ref="EE5" si="12">+DQ5</f>
        <v>ก.ย.</v>
      </c>
      <c r="EF5" s="34" t="str">
        <f t="shared" ref="EF5" si="13">+DR5</f>
        <v>รวม</v>
      </c>
      <c r="EG5" s="34" t="str">
        <f>+DT5</f>
        <v>ต.ค.</v>
      </c>
      <c r="EH5" s="34" t="str">
        <f t="shared" ref="EH5:ES5" si="14">+DU5</f>
        <v>พ.ย.</v>
      </c>
      <c r="EI5" s="34" t="str">
        <f t="shared" si="14"/>
        <v>ธ.ค.</v>
      </c>
      <c r="EJ5" s="34" t="str">
        <f t="shared" si="14"/>
        <v>ม.ค.</v>
      </c>
      <c r="EK5" s="34" t="str">
        <f t="shared" si="14"/>
        <v>ก.พ.</v>
      </c>
      <c r="EL5" s="34" t="str">
        <f t="shared" si="14"/>
        <v>มี.ค.</v>
      </c>
      <c r="EM5" s="34" t="str">
        <f t="shared" si="14"/>
        <v>เม.ย.</v>
      </c>
      <c r="EN5" s="34" t="str">
        <f t="shared" si="14"/>
        <v>พ.ค.</v>
      </c>
      <c r="EO5" s="34" t="str">
        <f t="shared" si="14"/>
        <v>มิ.ย.</v>
      </c>
      <c r="EP5" s="34" t="str">
        <f t="shared" si="14"/>
        <v>ก.ค.</v>
      </c>
      <c r="EQ5" s="34" t="str">
        <f t="shared" si="14"/>
        <v>ส.ค.</v>
      </c>
      <c r="ER5" s="34" t="str">
        <f t="shared" si="14"/>
        <v>ก.ย.</v>
      </c>
      <c r="ES5" s="34" t="str">
        <f t="shared" si="14"/>
        <v>รวม</v>
      </c>
      <c r="ET5" s="34" t="str">
        <f>+EG5</f>
        <v>ต.ค.</v>
      </c>
      <c r="EU5" s="34" t="str">
        <f t="shared" ref="EU5:FF5" si="15">+EH5</f>
        <v>พ.ย.</v>
      </c>
      <c r="EV5" s="34" t="str">
        <f t="shared" si="15"/>
        <v>ธ.ค.</v>
      </c>
      <c r="EW5" s="34" t="str">
        <f t="shared" si="15"/>
        <v>ม.ค.</v>
      </c>
      <c r="EX5" s="34" t="str">
        <f t="shared" si="15"/>
        <v>ก.พ.</v>
      </c>
      <c r="EY5" s="34" t="str">
        <f t="shared" si="15"/>
        <v>มี.ค.</v>
      </c>
      <c r="EZ5" s="34" t="str">
        <f t="shared" si="15"/>
        <v>เม.ย.</v>
      </c>
      <c r="FA5" s="34" t="str">
        <f t="shared" si="15"/>
        <v>พ.ค.</v>
      </c>
      <c r="FB5" s="34" t="str">
        <f t="shared" si="15"/>
        <v>มิ.ย.</v>
      </c>
      <c r="FC5" s="34" t="str">
        <f t="shared" si="15"/>
        <v>ก.ค.</v>
      </c>
      <c r="FD5" s="34" t="str">
        <f t="shared" si="15"/>
        <v>ส.ค.</v>
      </c>
      <c r="FE5" s="34" t="str">
        <f t="shared" si="15"/>
        <v>ก.ย.</v>
      </c>
      <c r="FF5" s="34" t="str">
        <f t="shared" si="15"/>
        <v>รวม</v>
      </c>
      <c r="FG5" s="53"/>
      <c r="FH5" s="34" t="str">
        <f>+ET5</f>
        <v>ต.ค.</v>
      </c>
      <c r="FI5" s="34" t="str">
        <f t="shared" ref="FI5:FT5" si="16">+EU5</f>
        <v>พ.ย.</v>
      </c>
      <c r="FJ5" s="34" t="str">
        <f t="shared" si="16"/>
        <v>ธ.ค.</v>
      </c>
      <c r="FK5" s="34" t="str">
        <f t="shared" si="16"/>
        <v>ม.ค.</v>
      </c>
      <c r="FL5" s="34" t="str">
        <f t="shared" si="16"/>
        <v>ก.พ.</v>
      </c>
      <c r="FM5" s="34" t="str">
        <f t="shared" si="16"/>
        <v>มี.ค.</v>
      </c>
      <c r="FN5" s="34" t="str">
        <f t="shared" si="16"/>
        <v>เม.ย.</v>
      </c>
      <c r="FO5" s="34" t="str">
        <f t="shared" si="16"/>
        <v>พ.ค.</v>
      </c>
      <c r="FP5" s="34" t="str">
        <f t="shared" si="16"/>
        <v>มิ.ย.</v>
      </c>
      <c r="FQ5" s="34" t="str">
        <f t="shared" si="16"/>
        <v>ก.ค.</v>
      </c>
      <c r="FR5" s="34" t="str">
        <f t="shared" si="16"/>
        <v>ส.ค.</v>
      </c>
      <c r="FS5" s="34" t="str">
        <f t="shared" si="16"/>
        <v>ก.ย.</v>
      </c>
      <c r="FT5" s="34" t="str">
        <f t="shared" si="16"/>
        <v>รวม</v>
      </c>
      <c r="FU5" s="34" t="str">
        <f>+FH5</f>
        <v>ต.ค.</v>
      </c>
      <c r="FV5" s="34" t="str">
        <f t="shared" ref="FV5:GG5" si="17">+FI5</f>
        <v>พ.ย.</v>
      </c>
      <c r="FW5" s="34" t="str">
        <f t="shared" si="17"/>
        <v>ธ.ค.</v>
      </c>
      <c r="FX5" s="34" t="str">
        <f t="shared" si="17"/>
        <v>ม.ค.</v>
      </c>
      <c r="FY5" s="34" t="str">
        <f t="shared" si="17"/>
        <v>ก.พ.</v>
      </c>
      <c r="FZ5" s="34" t="str">
        <f t="shared" si="17"/>
        <v>มี.ค.</v>
      </c>
      <c r="GA5" s="34" t="str">
        <f t="shared" si="17"/>
        <v>เม.ย.</v>
      </c>
      <c r="GB5" s="34" t="str">
        <f t="shared" si="17"/>
        <v>พ.ค.</v>
      </c>
      <c r="GC5" s="34" t="str">
        <f t="shared" si="17"/>
        <v>มิ.ย.</v>
      </c>
      <c r="GD5" s="34" t="str">
        <f t="shared" si="17"/>
        <v>ก.ค.</v>
      </c>
      <c r="GE5" s="34" t="str">
        <f t="shared" si="17"/>
        <v>ส.ค.</v>
      </c>
      <c r="GF5" s="34" t="str">
        <f t="shared" si="17"/>
        <v>ก.ย.</v>
      </c>
      <c r="GG5" s="34" t="str">
        <f t="shared" si="17"/>
        <v>รวม</v>
      </c>
      <c r="GH5" s="34" t="str">
        <f>+FU5</f>
        <v>ต.ค.</v>
      </c>
      <c r="GI5" s="34" t="str">
        <f t="shared" ref="GI5:GT5" si="18">+FV5</f>
        <v>พ.ย.</v>
      </c>
      <c r="GJ5" s="34" t="str">
        <f t="shared" si="18"/>
        <v>ธ.ค.</v>
      </c>
      <c r="GK5" s="34" t="str">
        <f t="shared" si="18"/>
        <v>ม.ค.</v>
      </c>
      <c r="GL5" s="34" t="str">
        <f t="shared" si="18"/>
        <v>ก.พ.</v>
      </c>
      <c r="GM5" s="34" t="str">
        <f t="shared" si="18"/>
        <v>มี.ค.</v>
      </c>
      <c r="GN5" s="34" t="str">
        <f t="shared" si="18"/>
        <v>เม.ย.</v>
      </c>
      <c r="GO5" s="34" t="str">
        <f t="shared" si="18"/>
        <v>พ.ค.</v>
      </c>
      <c r="GP5" s="34" t="str">
        <f t="shared" si="18"/>
        <v>มิ.ย.</v>
      </c>
      <c r="GQ5" s="34" t="str">
        <f t="shared" si="18"/>
        <v>ก.ค.</v>
      </c>
      <c r="GR5" s="34" t="str">
        <f t="shared" si="18"/>
        <v>ส.ค.</v>
      </c>
      <c r="GS5" s="34" t="str">
        <f t="shared" si="18"/>
        <v>ก.ย.</v>
      </c>
      <c r="GT5" s="34" t="str">
        <f t="shared" si="18"/>
        <v>รวม</v>
      </c>
      <c r="GU5" s="53"/>
      <c r="GV5" s="34" t="str">
        <f>+GH5</f>
        <v>ต.ค.</v>
      </c>
      <c r="GW5" s="34" t="str">
        <f t="shared" ref="GW5:HH5" si="19">+GI5</f>
        <v>พ.ย.</v>
      </c>
      <c r="GX5" s="34" t="str">
        <f t="shared" si="19"/>
        <v>ธ.ค.</v>
      </c>
      <c r="GY5" s="34" t="str">
        <f t="shared" si="19"/>
        <v>ม.ค.</v>
      </c>
      <c r="GZ5" s="34" t="str">
        <f t="shared" si="19"/>
        <v>ก.พ.</v>
      </c>
      <c r="HA5" s="34" t="str">
        <f t="shared" si="19"/>
        <v>มี.ค.</v>
      </c>
      <c r="HB5" s="34" t="str">
        <f t="shared" si="19"/>
        <v>เม.ย.</v>
      </c>
      <c r="HC5" s="34" t="str">
        <f t="shared" si="19"/>
        <v>พ.ค.</v>
      </c>
      <c r="HD5" s="34" t="str">
        <f t="shared" si="19"/>
        <v>มิ.ย.</v>
      </c>
      <c r="HE5" s="34" t="str">
        <f t="shared" si="19"/>
        <v>ก.ค.</v>
      </c>
      <c r="HF5" s="34" t="str">
        <f t="shared" si="19"/>
        <v>ส.ค.</v>
      </c>
      <c r="HG5" s="34" t="str">
        <f t="shared" si="19"/>
        <v>ก.ย.</v>
      </c>
      <c r="HH5" s="34" t="str">
        <f t="shared" si="19"/>
        <v>รวม</v>
      </c>
      <c r="HI5" s="34" t="str">
        <f>+GV5</f>
        <v>ต.ค.</v>
      </c>
      <c r="HJ5" s="34" t="str">
        <f t="shared" ref="HJ5:HU5" si="20">+GW5</f>
        <v>พ.ย.</v>
      </c>
      <c r="HK5" s="34" t="str">
        <f t="shared" si="20"/>
        <v>ธ.ค.</v>
      </c>
      <c r="HL5" s="34" t="str">
        <f t="shared" si="20"/>
        <v>ม.ค.</v>
      </c>
      <c r="HM5" s="34" t="str">
        <f t="shared" si="20"/>
        <v>ก.พ.</v>
      </c>
      <c r="HN5" s="34" t="str">
        <f t="shared" si="20"/>
        <v>มี.ค.</v>
      </c>
      <c r="HO5" s="34" t="str">
        <f t="shared" si="20"/>
        <v>เม.ย.</v>
      </c>
      <c r="HP5" s="34" t="str">
        <f t="shared" si="20"/>
        <v>พ.ค.</v>
      </c>
      <c r="HQ5" s="34" t="str">
        <f t="shared" si="20"/>
        <v>มิ.ย.</v>
      </c>
      <c r="HR5" s="34" t="str">
        <f t="shared" si="20"/>
        <v>ก.ค.</v>
      </c>
      <c r="HS5" s="34" t="str">
        <f t="shared" si="20"/>
        <v>ส.ค.</v>
      </c>
      <c r="HT5" s="34" t="str">
        <f t="shared" si="20"/>
        <v>ก.ย.</v>
      </c>
      <c r="HU5" s="34" t="str">
        <f t="shared" si="20"/>
        <v>รวม</v>
      </c>
      <c r="HV5" s="34" t="str">
        <f>+HI5</f>
        <v>ต.ค.</v>
      </c>
      <c r="HW5" s="34" t="str">
        <f t="shared" ref="HW5:IH5" si="21">+HJ5</f>
        <v>พ.ย.</v>
      </c>
      <c r="HX5" s="34" t="str">
        <f t="shared" si="21"/>
        <v>ธ.ค.</v>
      </c>
      <c r="HY5" s="34" t="str">
        <f t="shared" si="21"/>
        <v>ม.ค.</v>
      </c>
      <c r="HZ5" s="34" t="str">
        <f t="shared" si="21"/>
        <v>ก.พ.</v>
      </c>
      <c r="IA5" s="34" t="str">
        <f t="shared" si="21"/>
        <v>มี.ค.</v>
      </c>
      <c r="IB5" s="34" t="str">
        <f t="shared" si="21"/>
        <v>เม.ย.</v>
      </c>
      <c r="IC5" s="34" t="str">
        <f t="shared" si="21"/>
        <v>พ.ค.</v>
      </c>
      <c r="ID5" s="34" t="str">
        <f t="shared" si="21"/>
        <v>มิ.ย.</v>
      </c>
      <c r="IE5" s="34" t="str">
        <f t="shared" si="21"/>
        <v>ก.ค.</v>
      </c>
      <c r="IF5" s="34" t="str">
        <f t="shared" si="21"/>
        <v>ส.ค.</v>
      </c>
      <c r="IG5" s="34" t="str">
        <f t="shared" si="21"/>
        <v>ก.ย.</v>
      </c>
      <c r="IH5" s="34" t="str">
        <f t="shared" si="21"/>
        <v>รวม</v>
      </c>
      <c r="II5" s="53"/>
      <c r="IJ5" s="34" t="str">
        <f>+HV5</f>
        <v>ต.ค.</v>
      </c>
      <c r="IK5" s="34" t="str">
        <f t="shared" ref="IK5:IV5" si="22">+HW5</f>
        <v>พ.ย.</v>
      </c>
      <c r="IL5" s="34" t="str">
        <f t="shared" si="22"/>
        <v>ธ.ค.</v>
      </c>
      <c r="IM5" s="34" t="str">
        <f t="shared" si="22"/>
        <v>ม.ค.</v>
      </c>
      <c r="IN5" s="34" t="str">
        <f t="shared" si="22"/>
        <v>ก.พ.</v>
      </c>
      <c r="IO5" s="34" t="str">
        <f t="shared" si="22"/>
        <v>มี.ค.</v>
      </c>
      <c r="IP5" s="34" t="str">
        <f t="shared" si="22"/>
        <v>เม.ย.</v>
      </c>
      <c r="IQ5" s="34" t="str">
        <f t="shared" si="22"/>
        <v>พ.ค.</v>
      </c>
      <c r="IR5" s="34" t="str">
        <f t="shared" si="22"/>
        <v>มิ.ย.</v>
      </c>
      <c r="IS5" s="34" t="str">
        <f t="shared" si="22"/>
        <v>ก.ค.</v>
      </c>
      <c r="IT5" s="34" t="str">
        <f t="shared" si="22"/>
        <v>ส.ค.</v>
      </c>
      <c r="IU5" s="34" t="str">
        <f t="shared" si="22"/>
        <v>ก.ย.</v>
      </c>
      <c r="IV5" s="34" t="str">
        <f t="shared" si="22"/>
        <v>รวม</v>
      </c>
      <c r="IW5" s="34" t="str">
        <f>+IJ5</f>
        <v>ต.ค.</v>
      </c>
      <c r="IX5" s="34" t="str">
        <f t="shared" ref="IX5:JI5" si="23">+IK5</f>
        <v>พ.ย.</v>
      </c>
      <c r="IY5" s="34" t="str">
        <f t="shared" si="23"/>
        <v>ธ.ค.</v>
      </c>
      <c r="IZ5" s="34" t="str">
        <f t="shared" si="23"/>
        <v>ม.ค.</v>
      </c>
      <c r="JA5" s="34" t="str">
        <f t="shared" si="23"/>
        <v>ก.พ.</v>
      </c>
      <c r="JB5" s="34" t="str">
        <f t="shared" si="23"/>
        <v>มี.ค.</v>
      </c>
      <c r="JC5" s="34" t="str">
        <f t="shared" si="23"/>
        <v>เม.ย.</v>
      </c>
      <c r="JD5" s="34" t="str">
        <f t="shared" si="23"/>
        <v>พ.ค.</v>
      </c>
      <c r="JE5" s="34" t="str">
        <f t="shared" si="23"/>
        <v>มิ.ย.</v>
      </c>
      <c r="JF5" s="34" t="str">
        <f t="shared" si="23"/>
        <v>ก.ค.</v>
      </c>
      <c r="JG5" s="34" t="str">
        <f t="shared" si="23"/>
        <v>ส.ค.</v>
      </c>
      <c r="JH5" s="34" t="str">
        <f t="shared" si="23"/>
        <v>ก.ย.</v>
      </c>
      <c r="JI5" s="34" t="str">
        <f t="shared" si="23"/>
        <v>รวม</v>
      </c>
      <c r="JJ5" s="34" t="str">
        <f>+IW5</f>
        <v>ต.ค.</v>
      </c>
      <c r="JK5" s="34" t="str">
        <f t="shared" ref="JK5" si="24">+IX5</f>
        <v>พ.ย.</v>
      </c>
      <c r="JL5" s="34" t="str">
        <f t="shared" ref="JL5" si="25">+IY5</f>
        <v>ธ.ค.</v>
      </c>
      <c r="JM5" s="34" t="str">
        <f t="shared" ref="JM5" si="26">+IZ5</f>
        <v>ม.ค.</v>
      </c>
      <c r="JN5" s="34" t="str">
        <f t="shared" ref="JN5" si="27">+JA5</f>
        <v>ก.พ.</v>
      </c>
      <c r="JO5" s="34" t="str">
        <f t="shared" ref="JO5" si="28">+JB5</f>
        <v>มี.ค.</v>
      </c>
      <c r="JP5" s="34" t="str">
        <f t="shared" ref="JP5" si="29">+JC5</f>
        <v>เม.ย.</v>
      </c>
      <c r="JQ5" s="34" t="str">
        <f t="shared" ref="JQ5" si="30">+JD5</f>
        <v>พ.ค.</v>
      </c>
      <c r="JR5" s="34" t="str">
        <f t="shared" ref="JR5" si="31">+JE5</f>
        <v>มิ.ย.</v>
      </c>
      <c r="JS5" s="34" t="str">
        <f t="shared" ref="JS5" si="32">+JF5</f>
        <v>ก.ค.</v>
      </c>
      <c r="JT5" s="34" t="str">
        <f t="shared" ref="JT5" si="33">+JG5</f>
        <v>ส.ค.</v>
      </c>
      <c r="JU5" s="34" t="str">
        <f t="shared" ref="JU5" si="34">+JH5</f>
        <v>ก.ย.</v>
      </c>
      <c r="JV5" s="34" t="str">
        <f t="shared" ref="JV5" si="35">+JI5</f>
        <v>รวม</v>
      </c>
      <c r="JW5" s="53"/>
      <c r="JX5" s="34" t="str">
        <f t="shared" ref="JX5:KJ5" si="36">+JJ5</f>
        <v>ต.ค.</v>
      </c>
      <c r="JY5" s="34" t="str">
        <f t="shared" si="36"/>
        <v>พ.ย.</v>
      </c>
      <c r="JZ5" s="34" t="str">
        <f t="shared" si="36"/>
        <v>ธ.ค.</v>
      </c>
      <c r="KA5" s="34" t="str">
        <f t="shared" si="36"/>
        <v>ม.ค.</v>
      </c>
      <c r="KB5" s="34" t="str">
        <f t="shared" si="36"/>
        <v>ก.พ.</v>
      </c>
      <c r="KC5" s="34" t="str">
        <f t="shared" si="36"/>
        <v>มี.ค.</v>
      </c>
      <c r="KD5" s="34" t="str">
        <f t="shared" si="36"/>
        <v>เม.ย.</v>
      </c>
      <c r="KE5" s="34" t="str">
        <f t="shared" si="36"/>
        <v>พ.ค.</v>
      </c>
      <c r="KF5" s="34" t="str">
        <f t="shared" si="36"/>
        <v>มิ.ย.</v>
      </c>
      <c r="KG5" s="34" t="str">
        <f t="shared" si="36"/>
        <v>ก.ค.</v>
      </c>
      <c r="KH5" s="34" t="str">
        <f t="shared" si="36"/>
        <v>ส.ค.</v>
      </c>
      <c r="KI5" s="34" t="str">
        <f t="shared" si="36"/>
        <v>ก.ย.</v>
      </c>
      <c r="KJ5" s="34" t="str">
        <f t="shared" si="36"/>
        <v>รวม</v>
      </c>
      <c r="KK5" s="34" t="str">
        <f>+JX5</f>
        <v>ต.ค.</v>
      </c>
      <c r="KL5" s="34" t="str">
        <f t="shared" ref="KL5:KN5" si="37">+JY5</f>
        <v>พ.ย.</v>
      </c>
      <c r="KM5" s="34" t="str">
        <f t="shared" si="37"/>
        <v>ธ.ค.</v>
      </c>
      <c r="KN5" s="34" t="str">
        <f t="shared" si="37"/>
        <v>ม.ค.</v>
      </c>
      <c r="KO5" s="34" t="str">
        <f t="shared" ref="KO5" si="38">+KB5</f>
        <v>ก.พ.</v>
      </c>
      <c r="KP5" s="34" t="str">
        <f t="shared" ref="KP5:KQ5" si="39">+KC5</f>
        <v>มี.ค.</v>
      </c>
      <c r="KQ5" s="34" t="str">
        <f t="shared" si="39"/>
        <v>เม.ย.</v>
      </c>
      <c r="KR5" s="34" t="str">
        <f t="shared" ref="KR5" si="40">+KE5</f>
        <v>พ.ค.</v>
      </c>
      <c r="KS5" s="34" t="str">
        <f t="shared" ref="KS5:KT5" si="41">+KF5</f>
        <v>มิ.ย.</v>
      </c>
      <c r="KT5" s="34" t="str">
        <f t="shared" si="41"/>
        <v>ก.ค.</v>
      </c>
      <c r="KU5" s="34" t="str">
        <f t="shared" ref="KU5" si="42">+KH5</f>
        <v>ส.ค.</v>
      </c>
      <c r="KV5" s="34" t="str">
        <f t="shared" ref="KV5" si="43">+KI5</f>
        <v>ก.ย.</v>
      </c>
      <c r="KW5" s="17" t="s">
        <v>16</v>
      </c>
      <c r="KX5" s="34" t="str">
        <f>+KK5</f>
        <v>ต.ค.</v>
      </c>
      <c r="KY5" s="34" t="str">
        <f t="shared" ref="KY5:LI5" si="44">+KL5</f>
        <v>พ.ย.</v>
      </c>
      <c r="KZ5" s="34" t="str">
        <f t="shared" si="44"/>
        <v>ธ.ค.</v>
      </c>
      <c r="LA5" s="34" t="str">
        <f t="shared" si="44"/>
        <v>ม.ค.</v>
      </c>
      <c r="LB5" s="34" t="str">
        <f t="shared" si="44"/>
        <v>ก.พ.</v>
      </c>
      <c r="LC5" s="34" t="str">
        <f t="shared" si="44"/>
        <v>มี.ค.</v>
      </c>
      <c r="LD5" s="34" t="str">
        <f t="shared" si="44"/>
        <v>เม.ย.</v>
      </c>
      <c r="LE5" s="34" t="str">
        <f t="shared" si="44"/>
        <v>พ.ค.</v>
      </c>
      <c r="LF5" s="34" t="str">
        <f t="shared" si="44"/>
        <v>มิ.ย.</v>
      </c>
      <c r="LG5" s="34" t="str">
        <f t="shared" si="44"/>
        <v>ก.ค.</v>
      </c>
      <c r="LH5" s="34" t="str">
        <f t="shared" si="44"/>
        <v>ส.ค.</v>
      </c>
      <c r="LI5" s="34" t="str">
        <f t="shared" si="44"/>
        <v>ก.ย.</v>
      </c>
      <c r="LJ5" s="17" t="s">
        <v>16</v>
      </c>
      <c r="LK5" s="53"/>
      <c r="LL5" s="34" t="str">
        <f>+KX5</f>
        <v>ต.ค.</v>
      </c>
      <c r="LM5" s="34" t="str">
        <f t="shared" ref="LM5:LW5" si="45">+KY5</f>
        <v>พ.ย.</v>
      </c>
      <c r="LN5" s="34" t="str">
        <f t="shared" si="45"/>
        <v>ธ.ค.</v>
      </c>
      <c r="LO5" s="34" t="str">
        <f t="shared" si="45"/>
        <v>ม.ค.</v>
      </c>
      <c r="LP5" s="34" t="str">
        <f t="shared" si="45"/>
        <v>ก.พ.</v>
      </c>
      <c r="LQ5" s="34" t="str">
        <f t="shared" si="45"/>
        <v>มี.ค.</v>
      </c>
      <c r="LR5" s="34" t="str">
        <f t="shared" si="45"/>
        <v>เม.ย.</v>
      </c>
      <c r="LS5" s="34" t="str">
        <f t="shared" si="45"/>
        <v>พ.ค.</v>
      </c>
      <c r="LT5" s="34" t="str">
        <f t="shared" si="45"/>
        <v>มิ.ย.</v>
      </c>
      <c r="LU5" s="34" t="str">
        <f t="shared" si="45"/>
        <v>ก.ค.</v>
      </c>
      <c r="LV5" s="34" t="str">
        <f t="shared" si="45"/>
        <v>ส.ค.</v>
      </c>
      <c r="LW5" s="34" t="str">
        <f t="shared" si="45"/>
        <v>ก.ย.</v>
      </c>
      <c r="LX5" s="17" t="s">
        <v>16</v>
      </c>
      <c r="LY5" s="34" t="str">
        <f>+LL5</f>
        <v>ต.ค.</v>
      </c>
      <c r="LZ5" s="34" t="str">
        <f t="shared" ref="LZ5:MJ5" si="46">+LM5</f>
        <v>พ.ย.</v>
      </c>
      <c r="MA5" s="34" t="str">
        <f t="shared" si="46"/>
        <v>ธ.ค.</v>
      </c>
      <c r="MB5" s="34" t="str">
        <f t="shared" si="46"/>
        <v>ม.ค.</v>
      </c>
      <c r="MC5" s="34" t="str">
        <f t="shared" si="46"/>
        <v>ก.พ.</v>
      </c>
      <c r="MD5" s="34" t="str">
        <f t="shared" si="46"/>
        <v>มี.ค.</v>
      </c>
      <c r="ME5" s="34" t="str">
        <f t="shared" si="46"/>
        <v>เม.ย.</v>
      </c>
      <c r="MF5" s="34" t="str">
        <f t="shared" si="46"/>
        <v>พ.ค.</v>
      </c>
      <c r="MG5" s="34" t="str">
        <f t="shared" si="46"/>
        <v>มิ.ย.</v>
      </c>
      <c r="MH5" s="34" t="str">
        <f t="shared" si="46"/>
        <v>ก.ค.</v>
      </c>
      <c r="MI5" s="34" t="str">
        <f t="shared" si="46"/>
        <v>ส.ค.</v>
      </c>
      <c r="MJ5" s="34" t="str">
        <f t="shared" si="46"/>
        <v>ก.ย.</v>
      </c>
      <c r="MK5" s="17" t="s">
        <v>16</v>
      </c>
      <c r="ML5" s="34" t="str">
        <f>+LY5</f>
        <v>ต.ค.</v>
      </c>
      <c r="MM5" s="34" t="str">
        <f t="shared" ref="MM5:MW5" si="47">+LZ5</f>
        <v>พ.ย.</v>
      </c>
      <c r="MN5" s="34" t="str">
        <f t="shared" si="47"/>
        <v>ธ.ค.</v>
      </c>
      <c r="MO5" s="34" t="str">
        <f t="shared" si="47"/>
        <v>ม.ค.</v>
      </c>
      <c r="MP5" s="34" t="str">
        <f t="shared" si="47"/>
        <v>ก.พ.</v>
      </c>
      <c r="MQ5" s="34" t="str">
        <f t="shared" si="47"/>
        <v>มี.ค.</v>
      </c>
      <c r="MR5" s="34" t="str">
        <f t="shared" si="47"/>
        <v>เม.ย.</v>
      </c>
      <c r="MS5" s="34" t="str">
        <f t="shared" si="47"/>
        <v>พ.ค.</v>
      </c>
      <c r="MT5" s="34" t="str">
        <f t="shared" si="47"/>
        <v>มิ.ย.</v>
      </c>
      <c r="MU5" s="34" t="str">
        <f t="shared" si="47"/>
        <v>ก.ค.</v>
      </c>
      <c r="MV5" s="34" t="str">
        <f t="shared" si="47"/>
        <v>ส.ค.</v>
      </c>
      <c r="MW5" s="34" t="str">
        <f t="shared" si="47"/>
        <v>ก.ย.</v>
      </c>
      <c r="MX5" s="17" t="s">
        <v>16</v>
      </c>
      <c r="MY5" s="53"/>
      <c r="MZ5" s="34" t="str">
        <f>+ML5</f>
        <v>ต.ค.</v>
      </c>
      <c r="NA5" s="34" t="str">
        <f t="shared" ref="NA5:NK5" si="48">+MM5</f>
        <v>พ.ย.</v>
      </c>
      <c r="NB5" s="34" t="str">
        <f t="shared" si="48"/>
        <v>ธ.ค.</v>
      </c>
      <c r="NC5" s="34" t="str">
        <f t="shared" si="48"/>
        <v>ม.ค.</v>
      </c>
      <c r="ND5" s="34" t="str">
        <f t="shared" si="48"/>
        <v>ก.พ.</v>
      </c>
      <c r="NE5" s="34" t="str">
        <f t="shared" si="48"/>
        <v>มี.ค.</v>
      </c>
      <c r="NF5" s="34" t="str">
        <f t="shared" si="48"/>
        <v>เม.ย.</v>
      </c>
      <c r="NG5" s="34" t="str">
        <f t="shared" si="48"/>
        <v>พ.ค.</v>
      </c>
      <c r="NH5" s="34" t="str">
        <f t="shared" si="48"/>
        <v>มิ.ย.</v>
      </c>
      <c r="NI5" s="34" t="str">
        <f t="shared" si="48"/>
        <v>ก.ค.</v>
      </c>
      <c r="NJ5" s="34" t="str">
        <f t="shared" si="48"/>
        <v>ส.ค.</v>
      </c>
      <c r="NK5" s="34" t="str">
        <f t="shared" si="48"/>
        <v>ก.ย.</v>
      </c>
      <c r="NL5" s="17" t="s">
        <v>16</v>
      </c>
      <c r="NM5" s="34" t="str">
        <f>+MZ5</f>
        <v>ต.ค.</v>
      </c>
      <c r="NN5" s="34" t="str">
        <f t="shared" ref="NN5:NX5" si="49">+NA5</f>
        <v>พ.ย.</v>
      </c>
      <c r="NO5" s="34" t="str">
        <f t="shared" si="49"/>
        <v>ธ.ค.</v>
      </c>
      <c r="NP5" s="34" t="str">
        <f t="shared" si="49"/>
        <v>ม.ค.</v>
      </c>
      <c r="NQ5" s="34" t="str">
        <f t="shared" si="49"/>
        <v>ก.พ.</v>
      </c>
      <c r="NR5" s="34" t="str">
        <f t="shared" si="49"/>
        <v>มี.ค.</v>
      </c>
      <c r="NS5" s="34" t="str">
        <f t="shared" si="49"/>
        <v>เม.ย.</v>
      </c>
      <c r="NT5" s="34" t="str">
        <f t="shared" si="49"/>
        <v>พ.ค.</v>
      </c>
      <c r="NU5" s="34" t="str">
        <f t="shared" si="49"/>
        <v>มิ.ย.</v>
      </c>
      <c r="NV5" s="34" t="str">
        <f t="shared" si="49"/>
        <v>ก.ค.</v>
      </c>
      <c r="NW5" s="34" t="str">
        <f t="shared" si="49"/>
        <v>ส.ค.</v>
      </c>
      <c r="NX5" s="34" t="str">
        <f t="shared" si="49"/>
        <v>ก.ย.</v>
      </c>
      <c r="NY5" s="17" t="s">
        <v>16</v>
      </c>
      <c r="NZ5" s="34" t="str">
        <f>+NM5</f>
        <v>ต.ค.</v>
      </c>
      <c r="OA5" s="34" t="str">
        <f t="shared" ref="OA5:OK5" si="50">+NN5</f>
        <v>พ.ย.</v>
      </c>
      <c r="OB5" s="34" t="str">
        <f t="shared" si="50"/>
        <v>ธ.ค.</v>
      </c>
      <c r="OC5" s="34" t="str">
        <f t="shared" si="50"/>
        <v>ม.ค.</v>
      </c>
      <c r="OD5" s="34" t="str">
        <f t="shared" si="50"/>
        <v>ก.พ.</v>
      </c>
      <c r="OE5" s="34" t="str">
        <f t="shared" si="50"/>
        <v>มี.ค.</v>
      </c>
      <c r="OF5" s="34" t="str">
        <f t="shared" si="50"/>
        <v>เม.ย.</v>
      </c>
      <c r="OG5" s="34" t="str">
        <f t="shared" si="50"/>
        <v>พ.ค.</v>
      </c>
      <c r="OH5" s="34" t="str">
        <f t="shared" si="50"/>
        <v>มิ.ย.</v>
      </c>
      <c r="OI5" s="34" t="str">
        <f t="shared" si="50"/>
        <v>ก.ค.</v>
      </c>
      <c r="OJ5" s="34" t="str">
        <f t="shared" si="50"/>
        <v>ส.ค.</v>
      </c>
      <c r="OK5" s="34" t="str">
        <f t="shared" si="50"/>
        <v>ก.ย.</v>
      </c>
      <c r="OL5" s="17" t="s">
        <v>16</v>
      </c>
      <c r="OM5" s="53"/>
      <c r="ON5" s="34" t="str">
        <f>+NZ5</f>
        <v>ต.ค.</v>
      </c>
      <c r="OO5" s="34" t="str">
        <f t="shared" ref="OO5:OY5" si="51">+OA5</f>
        <v>พ.ย.</v>
      </c>
      <c r="OP5" s="34" t="str">
        <f t="shared" si="51"/>
        <v>ธ.ค.</v>
      </c>
      <c r="OQ5" s="34" t="str">
        <f t="shared" si="51"/>
        <v>ม.ค.</v>
      </c>
      <c r="OR5" s="34" t="str">
        <f t="shared" si="51"/>
        <v>ก.พ.</v>
      </c>
      <c r="OS5" s="34" t="str">
        <f t="shared" si="51"/>
        <v>มี.ค.</v>
      </c>
      <c r="OT5" s="34" t="str">
        <f t="shared" si="51"/>
        <v>เม.ย.</v>
      </c>
      <c r="OU5" s="34" t="str">
        <f t="shared" si="51"/>
        <v>พ.ค.</v>
      </c>
      <c r="OV5" s="34" t="str">
        <f t="shared" si="51"/>
        <v>มิ.ย.</v>
      </c>
      <c r="OW5" s="34" t="str">
        <f t="shared" si="51"/>
        <v>ก.ค.</v>
      </c>
      <c r="OX5" s="34" t="str">
        <f t="shared" si="51"/>
        <v>ส.ค.</v>
      </c>
      <c r="OY5" s="34" t="str">
        <f t="shared" si="51"/>
        <v>ก.ย.</v>
      </c>
      <c r="OZ5" s="17" t="s">
        <v>16</v>
      </c>
      <c r="PA5" s="24"/>
    </row>
    <row r="6" spans="1:418" x14ac:dyDescent="0.55000000000000004">
      <c r="A6" s="5" t="s">
        <v>1</v>
      </c>
      <c r="B6" s="5" t="s">
        <v>8</v>
      </c>
      <c r="C6" s="5" t="s">
        <v>17</v>
      </c>
      <c r="D6" s="4">
        <v>161500</v>
      </c>
      <c r="E6" s="4">
        <v>161500</v>
      </c>
      <c r="F6" s="4">
        <v>161500</v>
      </c>
      <c r="G6" s="4">
        <v>161500</v>
      </c>
      <c r="H6" s="4">
        <f>167900+25600</f>
        <v>193500</v>
      </c>
      <c r="I6" s="4">
        <v>167900</v>
      </c>
      <c r="J6" s="32">
        <f t="shared" ref="J6:O6" si="52">167900+10000</f>
        <v>177900</v>
      </c>
      <c r="K6" s="4">
        <f t="shared" si="52"/>
        <v>177900</v>
      </c>
      <c r="L6" s="4">
        <f t="shared" si="52"/>
        <v>177900</v>
      </c>
      <c r="M6" s="4">
        <f t="shared" si="52"/>
        <v>177900</v>
      </c>
      <c r="N6" s="4">
        <f t="shared" si="52"/>
        <v>177900</v>
      </c>
      <c r="O6" s="4">
        <f t="shared" si="52"/>
        <v>177900</v>
      </c>
      <c r="P6" s="4">
        <f>SUM(D6:O6)</f>
        <v>2074800</v>
      </c>
      <c r="Q6" s="4">
        <v>3750</v>
      </c>
      <c r="R6" s="4">
        <v>3750</v>
      </c>
      <c r="S6" s="4">
        <v>3750</v>
      </c>
      <c r="T6" s="4">
        <v>3750</v>
      </c>
      <c r="U6" s="4">
        <v>3750</v>
      </c>
      <c r="V6" s="4">
        <f>3750-750</f>
        <v>3000</v>
      </c>
      <c r="W6" s="32">
        <v>3000</v>
      </c>
      <c r="X6" s="32">
        <v>3000</v>
      </c>
      <c r="Y6" s="4">
        <v>3750</v>
      </c>
      <c r="Z6" s="4">
        <v>3750</v>
      </c>
      <c r="AA6" s="4">
        <v>3750</v>
      </c>
      <c r="AB6" s="4">
        <f>3750-2250</f>
        <v>1500</v>
      </c>
      <c r="AC6" s="4">
        <f>SUM(Q6:AB6)</f>
        <v>40500</v>
      </c>
      <c r="AD6" s="4">
        <v>3855</v>
      </c>
      <c r="AE6" s="4">
        <v>3855</v>
      </c>
      <c r="AF6" s="4">
        <v>3855</v>
      </c>
      <c r="AG6" s="4">
        <v>3855</v>
      </c>
      <c r="AH6" s="4">
        <f>4004+604</f>
        <v>4608</v>
      </c>
      <c r="AI6" s="4">
        <v>4004</v>
      </c>
      <c r="AJ6" s="32">
        <v>4004</v>
      </c>
      <c r="AK6" s="32">
        <v>4004</v>
      </c>
      <c r="AL6" s="4">
        <v>4004</v>
      </c>
      <c r="AM6" s="4">
        <v>4004</v>
      </c>
      <c r="AN6" s="4">
        <v>4004</v>
      </c>
      <c r="AO6" s="4">
        <v>4004</v>
      </c>
      <c r="AP6" s="4">
        <f>SUM(AD6:AO6)</f>
        <v>48056</v>
      </c>
      <c r="AQ6" s="4">
        <f>+P6+AC6+AP6</f>
        <v>2163356</v>
      </c>
      <c r="AR6" s="4">
        <v>151670</v>
      </c>
      <c r="AS6" s="4">
        <v>151670</v>
      </c>
      <c r="AT6" s="4">
        <v>151670</v>
      </c>
      <c r="AU6" s="4">
        <v>151670</v>
      </c>
      <c r="AV6" s="4">
        <f>159060+29560</f>
        <v>188620</v>
      </c>
      <c r="AW6" s="4">
        <v>159060</v>
      </c>
      <c r="AX6" s="32">
        <f t="shared" ref="AX6:BC6" si="53">159060+10000</f>
        <v>169060</v>
      </c>
      <c r="AY6" s="4">
        <f t="shared" si="53"/>
        <v>169060</v>
      </c>
      <c r="AZ6" s="4">
        <f t="shared" si="53"/>
        <v>169060</v>
      </c>
      <c r="BA6" s="4">
        <f t="shared" si="53"/>
        <v>169060</v>
      </c>
      <c r="BB6" s="4">
        <f t="shared" si="53"/>
        <v>169060</v>
      </c>
      <c r="BC6" s="4">
        <f t="shared" si="53"/>
        <v>169060</v>
      </c>
      <c r="BD6" s="4">
        <f>SUM(AR6:BC6)</f>
        <v>1968720</v>
      </c>
      <c r="BE6" s="4">
        <v>3750</v>
      </c>
      <c r="BF6" s="4">
        <v>3750</v>
      </c>
      <c r="BG6" s="4">
        <v>3750</v>
      </c>
      <c r="BH6" s="4">
        <v>3750</v>
      </c>
      <c r="BI6" s="4">
        <v>3750</v>
      </c>
      <c r="BJ6" s="4">
        <f>3750-750</f>
        <v>3000</v>
      </c>
      <c r="BK6" s="32">
        <v>3000</v>
      </c>
      <c r="BL6" s="32">
        <v>3000</v>
      </c>
      <c r="BM6" s="4">
        <v>3750</v>
      </c>
      <c r="BN6" s="4">
        <v>3750</v>
      </c>
      <c r="BO6" s="4">
        <v>3750</v>
      </c>
      <c r="BP6" s="4">
        <f>3750-2250</f>
        <v>1500</v>
      </c>
      <c r="BQ6" s="4">
        <f>SUM(BE6:BP6)</f>
        <v>40500</v>
      </c>
      <c r="BR6" s="4">
        <v>2876</v>
      </c>
      <c r="BS6" s="4">
        <v>2876</v>
      </c>
      <c r="BT6" s="4">
        <v>2876</v>
      </c>
      <c r="BU6" s="4">
        <v>2876</v>
      </c>
      <c r="BV6" s="4">
        <f>3020+576</f>
        <v>3596</v>
      </c>
      <c r="BW6" s="4">
        <v>3020</v>
      </c>
      <c r="BX6" s="32">
        <v>3840</v>
      </c>
      <c r="BY6" s="32">
        <v>3840</v>
      </c>
      <c r="BZ6" s="4">
        <v>3840</v>
      </c>
      <c r="CA6" s="4">
        <v>3840</v>
      </c>
      <c r="CB6" s="4">
        <v>3840</v>
      </c>
      <c r="CC6" s="4">
        <v>3840</v>
      </c>
      <c r="CD6" s="4">
        <f>SUM(BR6:CC6)</f>
        <v>41160</v>
      </c>
      <c r="CE6" s="4">
        <f>+BD6+BQ6+CD6</f>
        <v>2050380</v>
      </c>
      <c r="CF6" s="4"/>
      <c r="CG6" s="4"/>
      <c r="CH6" s="4"/>
      <c r="CI6" s="4"/>
      <c r="CJ6" s="4"/>
      <c r="CK6" s="4"/>
      <c r="CL6" s="32"/>
      <c r="CM6" s="32"/>
      <c r="CN6" s="4"/>
      <c r="CO6" s="4"/>
      <c r="CP6" s="4"/>
      <c r="CQ6" s="4"/>
      <c r="CR6" s="4">
        <f>SUM(CF6:CQ6)</f>
        <v>0</v>
      </c>
      <c r="CS6" s="4"/>
      <c r="CT6" s="4"/>
      <c r="CU6" s="4"/>
      <c r="CV6" s="4"/>
      <c r="CW6" s="4"/>
      <c r="CX6" s="4"/>
      <c r="CY6" s="32"/>
      <c r="CZ6" s="32"/>
      <c r="DA6" s="4"/>
      <c r="DB6" s="4"/>
      <c r="DC6" s="4"/>
      <c r="DD6" s="4"/>
      <c r="DE6" s="4">
        <f>SUM(CS6:DD6)</f>
        <v>0</v>
      </c>
      <c r="DF6" s="4"/>
      <c r="DG6" s="4"/>
      <c r="DH6" s="4"/>
      <c r="DI6" s="4"/>
      <c r="DJ6" s="4"/>
      <c r="DK6" s="4"/>
      <c r="DL6" s="32"/>
      <c r="DM6" s="32"/>
      <c r="DN6" s="4"/>
      <c r="DO6" s="4"/>
      <c r="DP6" s="4"/>
      <c r="DQ6" s="4"/>
      <c r="DR6" s="4">
        <f>SUM(DF6:DQ6)</f>
        <v>0</v>
      </c>
      <c r="DS6" s="4">
        <f>+CR6+DE6+DR6</f>
        <v>0</v>
      </c>
      <c r="DT6" s="4"/>
      <c r="DU6" s="4"/>
      <c r="DV6" s="4"/>
      <c r="DW6" s="4"/>
      <c r="DX6" s="4"/>
      <c r="DY6" s="4"/>
      <c r="DZ6" s="32"/>
      <c r="EA6" s="32"/>
      <c r="EB6" s="4"/>
      <c r="EC6" s="4"/>
      <c r="ED6" s="4"/>
      <c r="EE6" s="4"/>
      <c r="EF6" s="4">
        <f>SUM(DT6:EE6)</f>
        <v>0</v>
      </c>
      <c r="EG6" s="4"/>
      <c r="EH6" s="4"/>
      <c r="EI6" s="4"/>
      <c r="EJ6" s="4"/>
      <c r="EK6" s="4"/>
      <c r="EL6" s="4"/>
      <c r="EM6" s="32"/>
      <c r="EN6" s="32"/>
      <c r="EO6" s="4"/>
      <c r="EP6" s="4"/>
      <c r="EQ6" s="4"/>
      <c r="ER6" s="4"/>
      <c r="ES6" s="4">
        <f>SUM(EG6:ER6)</f>
        <v>0</v>
      </c>
      <c r="ET6" s="4"/>
      <c r="EU6" s="4"/>
      <c r="EV6" s="4"/>
      <c r="EW6" s="4"/>
      <c r="EX6" s="4"/>
      <c r="EY6" s="4"/>
      <c r="EZ6" s="32"/>
      <c r="FA6" s="32"/>
      <c r="FB6" s="4"/>
      <c r="FC6" s="4"/>
      <c r="FD6" s="4"/>
      <c r="FE6" s="4"/>
      <c r="FF6" s="4">
        <f>SUM(ET6:FE6)</f>
        <v>0</v>
      </c>
      <c r="FG6" s="4">
        <f>+EF6+ES6+FF6</f>
        <v>0</v>
      </c>
      <c r="FH6" s="4"/>
      <c r="FI6" s="4"/>
      <c r="FJ6" s="4"/>
      <c r="FK6" s="4"/>
      <c r="FL6" s="4"/>
      <c r="FM6" s="4"/>
      <c r="FN6" s="32"/>
      <c r="FO6" s="32"/>
      <c r="FP6" s="4"/>
      <c r="FQ6" s="4"/>
      <c r="FR6" s="4"/>
      <c r="FS6" s="4"/>
      <c r="FT6" s="4">
        <f t="shared" ref="FT6:FT40" si="54">SUM(FH6:FS6)</f>
        <v>0</v>
      </c>
      <c r="FU6" s="4"/>
      <c r="FV6" s="4"/>
      <c r="FW6" s="4"/>
      <c r="FX6" s="4"/>
      <c r="FY6" s="4"/>
      <c r="FZ6" s="4"/>
      <c r="GA6" s="32"/>
      <c r="GB6" s="32"/>
      <c r="GC6" s="4"/>
      <c r="GD6" s="4"/>
      <c r="GE6" s="4"/>
      <c r="GF6" s="4"/>
      <c r="GG6" s="4">
        <f t="shared" ref="GG6:GG40" si="55">SUM(FU6:GF6)</f>
        <v>0</v>
      </c>
      <c r="GH6" s="4"/>
      <c r="GI6" s="4"/>
      <c r="GJ6" s="4"/>
      <c r="GK6" s="4"/>
      <c r="GL6" s="4"/>
      <c r="GM6" s="4"/>
      <c r="GN6" s="32"/>
      <c r="GO6" s="32"/>
      <c r="GP6" s="4"/>
      <c r="GQ6" s="4"/>
      <c r="GR6" s="4"/>
      <c r="GS6" s="4"/>
      <c r="GT6" s="4">
        <f>SUM(GH6:GS6)</f>
        <v>0</v>
      </c>
      <c r="GU6" s="4">
        <f>+FT6+GG6+GT6</f>
        <v>0</v>
      </c>
      <c r="GV6" s="4"/>
      <c r="GW6" s="4"/>
      <c r="GX6" s="4"/>
      <c r="GY6" s="4"/>
      <c r="GZ6" s="4"/>
      <c r="HA6" s="4"/>
      <c r="HB6" s="32"/>
      <c r="HC6" s="32"/>
      <c r="HD6" s="4"/>
      <c r="HE6" s="4"/>
      <c r="HF6" s="4"/>
      <c r="HG6" s="4"/>
      <c r="HH6" s="4">
        <f t="shared" ref="HH6:HH40" si="56">SUM(GV6:HG6)</f>
        <v>0</v>
      </c>
      <c r="HI6" s="4"/>
      <c r="HJ6" s="4"/>
      <c r="HK6" s="4"/>
      <c r="HL6" s="4"/>
      <c r="HM6" s="4"/>
      <c r="HN6" s="4"/>
      <c r="HO6" s="32"/>
      <c r="HP6" s="32"/>
      <c r="HQ6" s="4"/>
      <c r="HR6" s="4"/>
      <c r="HS6" s="4"/>
      <c r="HT6" s="4"/>
      <c r="HU6" s="4">
        <f t="shared" ref="HU6:HU40" si="57">SUM(HI6:HT6)</f>
        <v>0</v>
      </c>
      <c r="HV6" s="4"/>
      <c r="HW6" s="4"/>
      <c r="HX6" s="4"/>
      <c r="HY6" s="4"/>
      <c r="HZ6" s="4"/>
      <c r="IA6" s="4"/>
      <c r="IB6" s="32"/>
      <c r="IC6" s="32"/>
      <c r="ID6" s="4"/>
      <c r="IE6" s="4"/>
      <c r="IF6" s="4"/>
      <c r="IG6" s="4"/>
      <c r="IH6" s="4">
        <f>SUM(HV6:IG6)</f>
        <v>0</v>
      </c>
      <c r="II6" s="4">
        <f>+HH6+HU6+IH6</f>
        <v>0</v>
      </c>
      <c r="IJ6" s="4"/>
      <c r="IK6" s="4"/>
      <c r="IL6" s="4"/>
      <c r="IM6" s="4"/>
      <c r="IN6" s="4"/>
      <c r="IO6" s="4"/>
      <c r="IP6" s="32"/>
      <c r="IQ6" s="32"/>
      <c r="IR6" s="4"/>
      <c r="IS6" s="4"/>
      <c r="IT6" s="4"/>
      <c r="IU6" s="4"/>
      <c r="IV6" s="4">
        <f>SUM(IJ6:IU6)</f>
        <v>0</v>
      </c>
      <c r="IW6" s="4"/>
      <c r="IX6" s="4"/>
      <c r="IY6" s="4"/>
      <c r="IZ6" s="4"/>
      <c r="JA6" s="4"/>
      <c r="JB6" s="4"/>
      <c r="JC6" s="32"/>
      <c r="JD6" s="32"/>
      <c r="JE6" s="4"/>
      <c r="JF6" s="4"/>
      <c r="JG6" s="4"/>
      <c r="JH6" s="4"/>
      <c r="JI6" s="4">
        <f>SUM(IW6:JH6)</f>
        <v>0</v>
      </c>
      <c r="JJ6" s="4"/>
      <c r="JK6" s="4"/>
      <c r="JL6" s="4"/>
      <c r="JM6" s="4"/>
      <c r="JN6" s="4"/>
      <c r="JO6" s="4"/>
      <c r="JP6" s="32"/>
      <c r="JQ6" s="32"/>
      <c r="JR6" s="4"/>
      <c r="JS6" s="4"/>
      <c r="JT6" s="4"/>
      <c r="JU6" s="4"/>
      <c r="JV6" s="4">
        <f>SUM(JJ6:JU6)</f>
        <v>0</v>
      </c>
      <c r="JW6" s="4">
        <f>+IV6+JI6+JV6</f>
        <v>0</v>
      </c>
      <c r="JX6" s="4"/>
      <c r="JY6" s="4"/>
      <c r="JZ6" s="4"/>
      <c r="KA6" s="4"/>
      <c r="KB6" s="4"/>
      <c r="KC6" s="4"/>
      <c r="KD6" s="32"/>
      <c r="KE6" s="32"/>
      <c r="KF6" s="4"/>
      <c r="KG6" s="4"/>
      <c r="KH6" s="4"/>
      <c r="KI6" s="4"/>
      <c r="KJ6" s="4">
        <f>SUM(JX6:KI6)</f>
        <v>0</v>
      </c>
      <c r="KK6" s="4"/>
      <c r="KL6" s="4"/>
      <c r="KM6" s="4"/>
      <c r="KN6" s="4"/>
      <c r="KO6" s="4"/>
      <c r="KP6" s="4"/>
      <c r="KQ6" s="32"/>
      <c r="KR6" s="32"/>
      <c r="KS6" s="4"/>
      <c r="KT6" s="4"/>
      <c r="KU6" s="4"/>
      <c r="KV6" s="4"/>
      <c r="KW6" s="4">
        <f>SUM(KK6:KV6)</f>
        <v>0</v>
      </c>
      <c r="KX6" s="4"/>
      <c r="KY6" s="4"/>
      <c r="KZ6" s="4"/>
      <c r="LA6" s="4"/>
      <c r="LB6" s="4"/>
      <c r="LC6" s="4"/>
      <c r="LD6" s="32"/>
      <c r="LE6" s="32"/>
      <c r="LF6" s="4"/>
      <c r="LG6" s="4"/>
      <c r="LH6" s="4"/>
      <c r="LI6" s="4"/>
      <c r="LJ6" s="4">
        <f>SUM(KX6:LI6)</f>
        <v>0</v>
      </c>
      <c r="LK6" s="4">
        <f>+KJ6+KW6+LJ6</f>
        <v>0</v>
      </c>
      <c r="LL6" s="4"/>
      <c r="LM6" s="4"/>
      <c r="LN6" s="4"/>
      <c r="LO6" s="4"/>
      <c r="LP6" s="4"/>
      <c r="LQ6" s="4"/>
      <c r="LR6" s="32"/>
      <c r="LS6" s="32"/>
      <c r="LT6" s="4"/>
      <c r="LU6" s="4"/>
      <c r="LV6" s="4"/>
      <c r="LW6" s="4"/>
      <c r="LX6" s="4">
        <f>SUM(LL6:LW6)</f>
        <v>0</v>
      </c>
      <c r="LY6" s="4"/>
      <c r="LZ6" s="4"/>
      <c r="MA6" s="4"/>
      <c r="MB6" s="4"/>
      <c r="MC6" s="4"/>
      <c r="MD6" s="4"/>
      <c r="ME6" s="32"/>
      <c r="MF6" s="32"/>
      <c r="MG6" s="4"/>
      <c r="MH6" s="4"/>
      <c r="MI6" s="4"/>
      <c r="MJ6" s="4"/>
      <c r="MK6" s="4">
        <f>SUM(LY6:MJ6)</f>
        <v>0</v>
      </c>
      <c r="ML6" s="4"/>
      <c r="MM6" s="4"/>
      <c r="MN6" s="4"/>
      <c r="MO6" s="4"/>
      <c r="MP6" s="4"/>
      <c r="MQ6" s="4"/>
      <c r="MR6" s="32"/>
      <c r="MS6" s="32"/>
      <c r="MT6" s="4"/>
      <c r="MU6" s="4"/>
      <c r="MV6" s="4"/>
      <c r="MW6" s="4"/>
      <c r="MX6" s="4">
        <f>SUM(ML6:MW6)</f>
        <v>0</v>
      </c>
      <c r="MY6" s="4">
        <f>+LX6+MK6+MX6</f>
        <v>0</v>
      </c>
      <c r="MZ6" s="4"/>
      <c r="NA6" s="4"/>
      <c r="NB6" s="4"/>
      <c r="NC6" s="4"/>
      <c r="ND6" s="4"/>
      <c r="NE6" s="4"/>
      <c r="NF6" s="32"/>
      <c r="NG6" s="32"/>
      <c r="NH6" s="4"/>
      <c r="NI6" s="4"/>
      <c r="NJ6" s="4"/>
      <c r="NK6" s="4"/>
      <c r="NL6" s="4">
        <f>SUM(MZ6:NK6)</f>
        <v>0</v>
      </c>
      <c r="NM6" s="4"/>
      <c r="NN6" s="4"/>
      <c r="NO6" s="4"/>
      <c r="NP6" s="4"/>
      <c r="NQ6" s="4"/>
      <c r="NR6" s="4"/>
      <c r="NS6" s="32"/>
      <c r="NT6" s="32"/>
      <c r="NU6" s="4"/>
      <c r="NV6" s="4"/>
      <c r="NW6" s="4"/>
      <c r="NX6" s="4"/>
      <c r="NY6" s="4">
        <f>SUM(NM6:NX6)</f>
        <v>0</v>
      </c>
      <c r="NZ6" s="4"/>
      <c r="OA6" s="4"/>
      <c r="OB6" s="4"/>
      <c r="OC6" s="4"/>
      <c r="OD6" s="4"/>
      <c r="OE6" s="4"/>
      <c r="OF6" s="32"/>
      <c r="OG6" s="32"/>
      <c r="OH6" s="4"/>
      <c r="OI6" s="4"/>
      <c r="OJ6" s="4"/>
      <c r="OK6" s="4"/>
      <c r="OL6" s="4">
        <f>SUM(NZ6:OK6)</f>
        <v>0</v>
      </c>
      <c r="OM6" s="4">
        <f>+NL6+NY6+OL6</f>
        <v>0</v>
      </c>
      <c r="ON6" s="4"/>
      <c r="OO6" s="4"/>
      <c r="OP6" s="4"/>
      <c r="OQ6" s="4"/>
      <c r="OR6" s="4"/>
      <c r="OS6" s="4"/>
      <c r="OT6" s="32"/>
      <c r="OU6" s="32"/>
      <c r="OV6" s="4"/>
      <c r="OW6" s="4"/>
      <c r="OX6" s="4"/>
      <c r="OY6" s="4"/>
      <c r="OZ6" s="4">
        <f>SUM(ON6:OY6)</f>
        <v>0</v>
      </c>
      <c r="PA6" s="13">
        <f>+AQ6+CE6+DS6+FG6+GU6+II6+JW6+LK6+MY6+OM6+OZ6</f>
        <v>4213736</v>
      </c>
    </row>
    <row r="7" spans="1:418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39" si="58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39" si="59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39" si="60">SUM(AD7:AO7)</f>
        <v>0</v>
      </c>
      <c r="AQ7" s="4">
        <f t="shared" ref="AQ7:AQ40" si="61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39" si="62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63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64">SUM(BR7:CC7)</f>
        <v>0</v>
      </c>
      <c r="CE7" s="4">
        <f t="shared" ref="CE7:CE40" si="65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66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67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68">SUM(DF7:DQ7)</f>
        <v>0</v>
      </c>
      <c r="DS7" s="4">
        <f t="shared" ref="DS7:DS40" si="69">+CR7+DE7+DR7</f>
        <v>0</v>
      </c>
      <c r="DT7" s="4">
        <v>105510</v>
      </c>
      <c r="DU7" s="4">
        <v>105510</v>
      </c>
      <c r="DV7" s="4">
        <v>105510</v>
      </c>
      <c r="DW7" s="4">
        <v>105510</v>
      </c>
      <c r="DX7" s="4">
        <f>109850+17360</f>
        <v>127210</v>
      </c>
      <c r="DY7" s="4">
        <v>109850</v>
      </c>
      <c r="DZ7" s="4">
        <f t="shared" ref="DZ7:EE7" si="70">109850+6000</f>
        <v>115850</v>
      </c>
      <c r="EA7" s="4">
        <f t="shared" si="70"/>
        <v>115850</v>
      </c>
      <c r="EB7" s="4">
        <f t="shared" si="70"/>
        <v>115850</v>
      </c>
      <c r="EC7" s="4">
        <f t="shared" si="70"/>
        <v>115850</v>
      </c>
      <c r="ED7" s="4">
        <f t="shared" si="70"/>
        <v>115850</v>
      </c>
      <c r="EE7" s="4">
        <f t="shared" si="70"/>
        <v>115850</v>
      </c>
      <c r="EF7" s="4">
        <f t="shared" ref="EF7:EF40" si="71">SUM(DT7:EE7)</f>
        <v>1354200</v>
      </c>
      <c r="EG7" s="4">
        <v>2250</v>
      </c>
      <c r="EH7" s="4">
        <v>2250</v>
      </c>
      <c r="EI7" s="4">
        <v>2250</v>
      </c>
      <c r="EJ7" s="4">
        <v>2250</v>
      </c>
      <c r="EK7" s="4">
        <v>2250</v>
      </c>
      <c r="EL7" s="4">
        <f>2250-450</f>
        <v>1800</v>
      </c>
      <c r="EM7" s="4">
        <v>1800</v>
      </c>
      <c r="EN7" s="4">
        <v>1800</v>
      </c>
      <c r="EO7" s="4">
        <v>2250</v>
      </c>
      <c r="EP7" s="4">
        <v>2250</v>
      </c>
      <c r="EQ7" s="4">
        <v>2250</v>
      </c>
      <c r="ER7" s="4">
        <f>2250-1350</f>
        <v>900</v>
      </c>
      <c r="ES7" s="4">
        <f t="shared" ref="ES7:ES40" si="72">SUM(EG7:ER7)</f>
        <v>24300</v>
      </c>
      <c r="ET7" s="4">
        <v>0</v>
      </c>
      <c r="EU7" s="4">
        <v>0</v>
      </c>
      <c r="EV7" s="4">
        <v>0</v>
      </c>
      <c r="EW7" s="4">
        <v>0</v>
      </c>
      <c r="EX7" s="4">
        <v>0</v>
      </c>
      <c r="EY7" s="4">
        <v>0</v>
      </c>
      <c r="EZ7" s="4">
        <v>0</v>
      </c>
      <c r="FA7" s="4">
        <v>0</v>
      </c>
      <c r="FB7" s="4">
        <v>0</v>
      </c>
      <c r="FC7" s="4">
        <v>0</v>
      </c>
      <c r="FD7" s="4">
        <v>0</v>
      </c>
      <c r="FE7" s="4">
        <v>0</v>
      </c>
      <c r="FF7" s="4">
        <f t="shared" ref="FF7:FF40" si="73">SUM(ET7:FE7)</f>
        <v>0</v>
      </c>
      <c r="FG7" s="4">
        <f t="shared" ref="FG7:FG40" si="74">+EF7+ES7+FF7</f>
        <v>1378500</v>
      </c>
      <c r="FH7" s="4">
        <v>97390</v>
      </c>
      <c r="FI7" s="4">
        <v>97390</v>
      </c>
      <c r="FJ7" s="4">
        <v>97390</v>
      </c>
      <c r="FK7" s="4">
        <v>97390</v>
      </c>
      <c r="FL7" s="4">
        <f>101220+15320</f>
        <v>116540</v>
      </c>
      <c r="FM7" s="4">
        <v>101220</v>
      </c>
      <c r="FN7" s="4">
        <f t="shared" ref="FN7:FS7" si="75">101220+6000</f>
        <v>107220</v>
      </c>
      <c r="FO7" s="4">
        <f t="shared" si="75"/>
        <v>107220</v>
      </c>
      <c r="FP7" s="4">
        <f t="shared" si="75"/>
        <v>107220</v>
      </c>
      <c r="FQ7" s="4">
        <f t="shared" si="75"/>
        <v>107220</v>
      </c>
      <c r="FR7" s="4">
        <f t="shared" si="75"/>
        <v>107220</v>
      </c>
      <c r="FS7" s="4">
        <f t="shared" si="75"/>
        <v>107220</v>
      </c>
      <c r="FT7" s="4">
        <f t="shared" si="54"/>
        <v>1250640</v>
      </c>
      <c r="FU7" s="4">
        <v>2250</v>
      </c>
      <c r="FV7" s="4">
        <v>2250</v>
      </c>
      <c r="FW7" s="4">
        <v>2250</v>
      </c>
      <c r="FX7" s="4">
        <v>2250</v>
      </c>
      <c r="FY7" s="4">
        <v>2250</v>
      </c>
      <c r="FZ7" s="4">
        <f>2250-450</f>
        <v>1800</v>
      </c>
      <c r="GA7" s="4">
        <v>1800</v>
      </c>
      <c r="GB7" s="4">
        <v>1800</v>
      </c>
      <c r="GC7" s="4">
        <v>2250</v>
      </c>
      <c r="GD7" s="4">
        <v>2250</v>
      </c>
      <c r="GE7" s="4">
        <v>2250</v>
      </c>
      <c r="GF7" s="4">
        <f>2250-1350</f>
        <v>900</v>
      </c>
      <c r="GG7" s="4">
        <f t="shared" si="55"/>
        <v>24300</v>
      </c>
      <c r="GH7" s="4">
        <v>1977</v>
      </c>
      <c r="GI7" s="4">
        <v>1977</v>
      </c>
      <c r="GJ7" s="4">
        <v>1977</v>
      </c>
      <c r="GK7" s="4">
        <v>1977</v>
      </c>
      <c r="GL7" s="4">
        <f>2061+336</f>
        <v>2397</v>
      </c>
      <c r="GM7" s="4">
        <v>2061</v>
      </c>
      <c r="GN7" s="4">
        <v>2061</v>
      </c>
      <c r="GO7" s="4">
        <v>2061</v>
      </c>
      <c r="GP7" s="4">
        <v>2061</v>
      </c>
      <c r="GQ7" s="4">
        <v>2061</v>
      </c>
      <c r="GR7" s="4">
        <v>2061</v>
      </c>
      <c r="GS7" s="4">
        <v>2061</v>
      </c>
      <c r="GT7" s="4">
        <f t="shared" ref="GT7:GT40" si="76">SUM(GH7:GS7)</f>
        <v>24732</v>
      </c>
      <c r="GU7" s="4">
        <f t="shared" ref="GU7:GU40" si="77">+FT7+GG7+GT7</f>
        <v>1299672</v>
      </c>
      <c r="GV7" s="4">
        <v>232790</v>
      </c>
      <c r="GW7" s="4">
        <v>232790</v>
      </c>
      <c r="GX7" s="4">
        <v>232790</v>
      </c>
      <c r="GY7" s="4">
        <v>232790</v>
      </c>
      <c r="GZ7" s="4">
        <f>241290+87760</f>
        <v>329050</v>
      </c>
      <c r="HA7" s="4">
        <v>241290</v>
      </c>
      <c r="HB7" s="4">
        <f t="shared" ref="HB7:HG7" si="78">241290+14000</f>
        <v>255290</v>
      </c>
      <c r="HC7" s="4">
        <f t="shared" si="78"/>
        <v>255290</v>
      </c>
      <c r="HD7" s="4">
        <f t="shared" si="78"/>
        <v>255290</v>
      </c>
      <c r="HE7" s="4">
        <f t="shared" si="78"/>
        <v>255290</v>
      </c>
      <c r="HF7" s="4">
        <f t="shared" si="78"/>
        <v>255290</v>
      </c>
      <c r="HG7" s="4">
        <f t="shared" si="78"/>
        <v>255290</v>
      </c>
      <c r="HH7" s="4">
        <f t="shared" si="56"/>
        <v>3033240</v>
      </c>
      <c r="HI7" s="4">
        <v>5250</v>
      </c>
      <c r="HJ7" s="4">
        <v>5250</v>
      </c>
      <c r="HK7" s="4">
        <v>5250</v>
      </c>
      <c r="HL7" s="4">
        <v>5250</v>
      </c>
      <c r="HM7" s="4">
        <v>5250</v>
      </c>
      <c r="HN7" s="4">
        <f>5250-1050</f>
        <v>4200</v>
      </c>
      <c r="HO7" s="4">
        <v>4200</v>
      </c>
      <c r="HP7" s="4">
        <v>4200</v>
      </c>
      <c r="HQ7" s="4">
        <v>5250</v>
      </c>
      <c r="HR7" s="4">
        <v>5250</v>
      </c>
      <c r="HS7" s="4">
        <v>5250</v>
      </c>
      <c r="HT7" s="4">
        <f>5250-3150</f>
        <v>2100</v>
      </c>
      <c r="HU7" s="4">
        <f t="shared" si="57"/>
        <v>56700</v>
      </c>
      <c r="HV7" s="4">
        <v>6985</v>
      </c>
      <c r="HW7" s="4">
        <v>6985</v>
      </c>
      <c r="HX7" s="4">
        <v>6985</v>
      </c>
      <c r="HY7" s="4">
        <v>6985</v>
      </c>
      <c r="HZ7" s="4">
        <f>7239+1480</f>
        <v>8719</v>
      </c>
      <c r="IA7" s="4">
        <v>7239</v>
      </c>
      <c r="IB7" s="4">
        <v>7239</v>
      </c>
      <c r="IC7" s="4">
        <v>7239</v>
      </c>
      <c r="ID7" s="4">
        <v>7239</v>
      </c>
      <c r="IE7" s="4">
        <v>7239</v>
      </c>
      <c r="IF7" s="4">
        <v>7239</v>
      </c>
      <c r="IG7" s="4">
        <v>7239</v>
      </c>
      <c r="IH7" s="4">
        <f t="shared" ref="IH7:IH40" si="79">SUM(HV7:IG7)</f>
        <v>87332</v>
      </c>
      <c r="II7" s="4">
        <f t="shared" ref="II7:II40" si="80">+HH7+HU7+IH7</f>
        <v>3177272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81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82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83">SUM(JJ7:JU7)</f>
        <v>0</v>
      </c>
      <c r="JW7" s="4">
        <f t="shared" ref="JW7:JW40" si="84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85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86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87">SUM(KX7:LI7)</f>
        <v>0</v>
      </c>
      <c r="LK7" s="4">
        <f t="shared" ref="LK7:LK40" si="88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89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90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91">SUM(ML7:MW7)</f>
        <v>0</v>
      </c>
      <c r="MY7" s="4">
        <f t="shared" ref="MY7:MY40" si="92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 t="shared" ref="NL7:NL40" si="93">SUM(MZ7:NK7)</f>
        <v>0</v>
      </c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>
        <f t="shared" ref="NY7:NY40" si="94">SUM(NM7:NX7)</f>
        <v>0</v>
      </c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f t="shared" ref="OL7:OL40" si="95">SUM(NZ7:OK7)</f>
        <v>0</v>
      </c>
      <c r="OM7" s="4">
        <f t="shared" ref="OM7:OM40" si="96">+NL7+NY7+OL7</f>
        <v>0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>
        <f t="shared" ref="OZ7:OZ40" si="97">SUM(ON7:OY7)</f>
        <v>0</v>
      </c>
      <c r="PA7" s="13">
        <f t="shared" ref="PA7:PA39" si="98">+AQ7+CE7+DS7+FG7+GU7+II7+JW7+LK7+MY7+OM7+OZ7</f>
        <v>5855444</v>
      </c>
    </row>
    <row r="8" spans="1:418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58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59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60"/>
        <v>0</v>
      </c>
      <c r="AQ8" s="4">
        <f t="shared" si="61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62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63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64"/>
        <v>0</v>
      </c>
      <c r="CE8" s="4">
        <f t="shared" si="65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66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67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68"/>
        <v>0</v>
      </c>
      <c r="DS8" s="4">
        <f t="shared" si="69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71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72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73"/>
        <v>0</v>
      </c>
      <c r="FG8" s="4">
        <f t="shared" si="74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54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55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76"/>
        <v>0</v>
      </c>
      <c r="GU8" s="4">
        <f t="shared" si="77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56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57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79"/>
        <v>0</v>
      </c>
      <c r="II8" s="4">
        <f t="shared" si="80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81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82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83"/>
        <v>0</v>
      </c>
      <c r="JW8" s="4">
        <f t="shared" si="84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85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86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87"/>
        <v>0</v>
      </c>
      <c r="LK8" s="4">
        <f t="shared" si="88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89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90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91"/>
        <v>0</v>
      </c>
      <c r="MY8" s="4">
        <f t="shared" si="92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si="93"/>
        <v>0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>
        <f t="shared" si="94"/>
        <v>0</v>
      </c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>
        <f t="shared" si="95"/>
        <v>0</v>
      </c>
      <c r="OM8" s="4">
        <f t="shared" si="96"/>
        <v>0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>
        <f t="shared" si="97"/>
        <v>0</v>
      </c>
      <c r="PA8" s="13">
        <f t="shared" si="98"/>
        <v>0</v>
      </c>
    </row>
    <row r="9" spans="1:418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58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59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60"/>
        <v>0</v>
      </c>
      <c r="AQ9" s="4">
        <f t="shared" si="61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62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63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64"/>
        <v>0</v>
      </c>
      <c r="CE9" s="4">
        <f t="shared" si="65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66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67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68"/>
        <v>0</v>
      </c>
      <c r="DS9" s="4">
        <f t="shared" si="69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71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72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73"/>
        <v>0</v>
      </c>
      <c r="FG9" s="4">
        <f t="shared" si="74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54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55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76"/>
        <v>0</v>
      </c>
      <c r="GU9" s="4">
        <f t="shared" si="77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56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57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79"/>
        <v>0</v>
      </c>
      <c r="II9" s="4">
        <f t="shared" si="80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81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82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83"/>
        <v>0</v>
      </c>
      <c r="JW9" s="4">
        <f t="shared" si="84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85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86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87"/>
        <v>0</v>
      </c>
      <c r="LK9" s="4">
        <f t="shared" si="88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89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90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91"/>
        <v>0</v>
      </c>
      <c r="MY9" s="4">
        <f t="shared" si="92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93"/>
        <v>0</v>
      </c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f t="shared" si="94"/>
        <v>0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f t="shared" si="95"/>
        <v>0</v>
      </c>
      <c r="OM9" s="4">
        <f t="shared" si="96"/>
        <v>0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>
        <f t="shared" si="97"/>
        <v>0</v>
      </c>
      <c r="PA9" s="13">
        <f t="shared" si="98"/>
        <v>0</v>
      </c>
    </row>
    <row r="10" spans="1:418" x14ac:dyDescent="0.55000000000000004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58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59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60"/>
        <v>0</v>
      </c>
      <c r="AQ10" s="4">
        <f t="shared" si="61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62"/>
        <v>0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f t="shared" si="63"/>
        <v>0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>
        <f t="shared" si="64"/>
        <v>0</v>
      </c>
      <c r="CE10" s="4">
        <f t="shared" si="65"/>
        <v>0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>
        <f t="shared" si="66"/>
        <v>0</v>
      </c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>
        <f t="shared" si="67"/>
        <v>0</v>
      </c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>
        <f t="shared" si="68"/>
        <v>0</v>
      </c>
      <c r="DS10" s="4">
        <f t="shared" si="69"/>
        <v>0</v>
      </c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f t="shared" si="71"/>
        <v>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>
        <f t="shared" si="72"/>
        <v>0</v>
      </c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f t="shared" si="73"/>
        <v>0</v>
      </c>
      <c r="FG10" s="4">
        <f t="shared" si="74"/>
        <v>0</v>
      </c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>
        <f t="shared" si="54"/>
        <v>0</v>
      </c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>
        <f t="shared" si="55"/>
        <v>0</v>
      </c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>
        <f t="shared" si="76"/>
        <v>0</v>
      </c>
      <c r="GU10" s="4">
        <f t="shared" si="77"/>
        <v>0</v>
      </c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>
        <f t="shared" si="56"/>
        <v>0</v>
      </c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>
        <f t="shared" si="57"/>
        <v>0</v>
      </c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f t="shared" si="79"/>
        <v>0</v>
      </c>
      <c r="II10" s="4">
        <f t="shared" si="80"/>
        <v>0</v>
      </c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>
        <f t="shared" si="81"/>
        <v>0</v>
      </c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>
        <f t="shared" si="82"/>
        <v>0</v>
      </c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>
        <f t="shared" si="83"/>
        <v>0</v>
      </c>
      <c r="JW10" s="4">
        <f t="shared" si="84"/>
        <v>0</v>
      </c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>
        <f t="shared" si="85"/>
        <v>0</v>
      </c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>
        <f t="shared" si="86"/>
        <v>0</v>
      </c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>
        <f t="shared" si="87"/>
        <v>0</v>
      </c>
      <c r="LK10" s="4">
        <f t="shared" si="88"/>
        <v>0</v>
      </c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>
        <f t="shared" si="89"/>
        <v>0</v>
      </c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>
        <f t="shared" si="90"/>
        <v>0</v>
      </c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>
        <f t="shared" si="91"/>
        <v>0</v>
      </c>
      <c r="MY10" s="4">
        <f t="shared" si="92"/>
        <v>0</v>
      </c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>
        <f t="shared" si="93"/>
        <v>0</v>
      </c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>
        <f t="shared" si="94"/>
        <v>0</v>
      </c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>
        <f t="shared" si="95"/>
        <v>0</v>
      </c>
      <c r="OM10" s="4">
        <f t="shared" si="96"/>
        <v>0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>
        <f t="shared" si="97"/>
        <v>0</v>
      </c>
      <c r="PA10" s="13">
        <f t="shared" si="98"/>
        <v>0</v>
      </c>
    </row>
    <row r="11" spans="1:418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58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59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60"/>
        <v>0</v>
      </c>
      <c r="AQ11" s="4">
        <f t="shared" si="61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62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63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64"/>
        <v>0</v>
      </c>
      <c r="CE11" s="4">
        <f t="shared" si="65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66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67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68"/>
        <v>0</v>
      </c>
      <c r="DS11" s="4">
        <f t="shared" si="69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71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72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73"/>
        <v>0</v>
      </c>
      <c r="FG11" s="4">
        <f t="shared" si="74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54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55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76"/>
        <v>0</v>
      </c>
      <c r="GU11" s="4">
        <f t="shared" si="77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56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57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79"/>
        <v>0</v>
      </c>
      <c r="II11" s="4">
        <f t="shared" si="80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81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82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83"/>
        <v>0</v>
      </c>
      <c r="JW11" s="4">
        <f t="shared" si="84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85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86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87"/>
        <v>0</v>
      </c>
      <c r="LK11" s="4">
        <f t="shared" si="88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89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90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91"/>
        <v>0</v>
      </c>
      <c r="MY11" s="4">
        <f t="shared" si="92"/>
        <v>0</v>
      </c>
      <c r="MZ11" s="4">
        <v>122720</v>
      </c>
      <c r="NA11" s="4">
        <v>122720</v>
      </c>
      <c r="NB11" s="4">
        <v>122720</v>
      </c>
      <c r="NC11" s="4">
        <v>122720</v>
      </c>
      <c r="ND11" s="4">
        <f>127990+21080</f>
        <v>149070</v>
      </c>
      <c r="NE11" s="4">
        <v>127990</v>
      </c>
      <c r="NF11" s="4">
        <f t="shared" ref="NF11:NK11" si="99">127990+10000</f>
        <v>137990</v>
      </c>
      <c r="NG11" s="4">
        <f t="shared" si="99"/>
        <v>137990</v>
      </c>
      <c r="NH11" s="4">
        <f t="shared" si="99"/>
        <v>137990</v>
      </c>
      <c r="NI11" s="4">
        <f t="shared" si="99"/>
        <v>137990</v>
      </c>
      <c r="NJ11" s="4">
        <f t="shared" si="99"/>
        <v>137990</v>
      </c>
      <c r="NK11" s="4">
        <f t="shared" si="99"/>
        <v>137990</v>
      </c>
      <c r="NL11" s="4">
        <f t="shared" si="93"/>
        <v>1595880</v>
      </c>
      <c r="NM11" s="4">
        <v>3750</v>
      </c>
      <c r="NN11" s="4">
        <v>3750</v>
      </c>
      <c r="NO11" s="4">
        <v>3750</v>
      </c>
      <c r="NP11" s="4">
        <v>3750</v>
      </c>
      <c r="NQ11" s="4">
        <v>3750</v>
      </c>
      <c r="NR11" s="4">
        <f>3750-750</f>
        <v>3000</v>
      </c>
      <c r="NS11" s="4">
        <v>3000</v>
      </c>
      <c r="NT11" s="4">
        <v>3000</v>
      </c>
      <c r="NU11" s="4">
        <v>3750</v>
      </c>
      <c r="NV11" s="4">
        <v>3750</v>
      </c>
      <c r="NW11" s="4">
        <v>3750</v>
      </c>
      <c r="NX11" s="4">
        <f>3750-2250</f>
        <v>1500</v>
      </c>
      <c r="NY11" s="4">
        <f t="shared" si="94"/>
        <v>40500</v>
      </c>
      <c r="NZ11" s="4">
        <v>755</v>
      </c>
      <c r="OA11" s="4">
        <v>755</v>
      </c>
      <c r="OB11" s="4">
        <v>755</v>
      </c>
      <c r="OC11" s="4">
        <v>755</v>
      </c>
      <c r="OD11" s="4">
        <f>787+124</f>
        <v>911</v>
      </c>
      <c r="OE11" s="4">
        <v>787</v>
      </c>
      <c r="OF11" s="4">
        <v>787</v>
      </c>
      <c r="OG11" s="4">
        <v>787</v>
      </c>
      <c r="OH11" s="4">
        <v>787</v>
      </c>
      <c r="OI11" s="4">
        <v>787</v>
      </c>
      <c r="OJ11" s="4">
        <v>787</v>
      </c>
      <c r="OK11" s="4">
        <v>787</v>
      </c>
      <c r="OL11" s="4">
        <f t="shared" si="95"/>
        <v>9440</v>
      </c>
      <c r="OM11" s="4">
        <f t="shared" si="96"/>
        <v>1645820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>
        <f t="shared" si="97"/>
        <v>0</v>
      </c>
      <c r="PA11" s="13">
        <f t="shared" si="98"/>
        <v>1645820</v>
      </c>
    </row>
    <row r="12" spans="1:418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58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59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60"/>
        <v>0</v>
      </c>
      <c r="AQ12" s="4">
        <f t="shared" si="61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62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63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64"/>
        <v>0</v>
      </c>
      <c r="CE12" s="4">
        <f t="shared" si="65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66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67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68"/>
        <v>0</v>
      </c>
      <c r="DS12" s="4">
        <f t="shared" si="69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71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72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73"/>
        <v>0</v>
      </c>
      <c r="FG12" s="4">
        <f t="shared" si="74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54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55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76"/>
        <v>0</v>
      </c>
      <c r="GU12" s="4">
        <f t="shared" si="77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56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57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79"/>
        <v>0</v>
      </c>
      <c r="II12" s="4">
        <f t="shared" si="80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81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82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83"/>
        <v>0</v>
      </c>
      <c r="JW12" s="4">
        <f t="shared" si="84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85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86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87"/>
        <v>0</v>
      </c>
      <c r="LK12" s="4">
        <f t="shared" si="88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89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90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91"/>
        <v>0</v>
      </c>
      <c r="MY12" s="4">
        <f t="shared" si="92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93"/>
        <v>0</v>
      </c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>
        <f t="shared" si="94"/>
        <v>0</v>
      </c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f t="shared" si="95"/>
        <v>0</v>
      </c>
      <c r="OM12" s="4">
        <f t="shared" si="96"/>
        <v>0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>
        <f t="shared" si="97"/>
        <v>0</v>
      </c>
      <c r="PA12" s="13">
        <f t="shared" si="98"/>
        <v>0</v>
      </c>
    </row>
    <row r="13" spans="1:418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58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59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60"/>
        <v>0</v>
      </c>
      <c r="AQ13" s="4">
        <f t="shared" si="61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62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63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64"/>
        <v>0</v>
      </c>
      <c r="CE13" s="4">
        <f t="shared" si="65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66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67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68"/>
        <v>0</v>
      </c>
      <c r="DS13" s="4">
        <f t="shared" si="69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71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72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73"/>
        <v>0</v>
      </c>
      <c r="FG13" s="4">
        <f t="shared" si="74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54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55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76"/>
        <v>0</v>
      </c>
      <c r="GU13" s="4">
        <f t="shared" si="77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56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57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79"/>
        <v>0</v>
      </c>
      <c r="II13" s="4">
        <f t="shared" si="80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81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82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83"/>
        <v>0</v>
      </c>
      <c r="JW13" s="4">
        <f t="shared" si="84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85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86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87"/>
        <v>0</v>
      </c>
      <c r="LK13" s="4">
        <f t="shared" si="88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89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90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91"/>
        <v>0</v>
      </c>
      <c r="MY13" s="4">
        <f t="shared" si="92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93"/>
        <v>0</v>
      </c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>
        <f t="shared" si="94"/>
        <v>0</v>
      </c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f t="shared" si="95"/>
        <v>0</v>
      </c>
      <c r="OM13" s="4">
        <f t="shared" si="96"/>
        <v>0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>
        <f t="shared" si="97"/>
        <v>0</v>
      </c>
      <c r="PA13" s="13">
        <f t="shared" si="98"/>
        <v>0</v>
      </c>
      <c r="PB13" s="40">
        <f>SUM(PA6:PA13)</f>
        <v>11715000</v>
      </c>
    </row>
    <row r="14" spans="1:418" x14ac:dyDescent="0.55000000000000004">
      <c r="A14" s="5" t="s">
        <v>2</v>
      </c>
      <c r="B14" s="5" t="s">
        <v>8</v>
      </c>
      <c r="C14" s="5" t="s">
        <v>17</v>
      </c>
      <c r="D14" s="4">
        <v>68560</v>
      </c>
      <c r="E14" s="4">
        <v>68560</v>
      </c>
      <c r="F14" s="4">
        <v>68560</v>
      </c>
      <c r="G14" s="4">
        <v>68560</v>
      </c>
      <c r="H14" s="4">
        <f>71760+12800</f>
        <v>84560</v>
      </c>
      <c r="I14" s="4">
        <v>71760</v>
      </c>
      <c r="J14" s="4">
        <f t="shared" ref="J14:O14" si="100">71760+4000</f>
        <v>75760</v>
      </c>
      <c r="K14" s="4">
        <f t="shared" si="100"/>
        <v>75760</v>
      </c>
      <c r="L14" s="4">
        <f t="shared" si="100"/>
        <v>75760</v>
      </c>
      <c r="M14" s="4">
        <f t="shared" si="100"/>
        <v>75760</v>
      </c>
      <c r="N14" s="4">
        <f t="shared" si="100"/>
        <v>75760</v>
      </c>
      <c r="O14" s="4">
        <f t="shared" si="100"/>
        <v>75760</v>
      </c>
      <c r="P14" s="4">
        <f t="shared" si="58"/>
        <v>885120</v>
      </c>
      <c r="Q14" s="4">
        <v>1500</v>
      </c>
      <c r="R14" s="4">
        <v>1500</v>
      </c>
      <c r="S14" s="4">
        <v>1500</v>
      </c>
      <c r="T14" s="4">
        <v>1500</v>
      </c>
      <c r="U14" s="4">
        <v>1500</v>
      </c>
      <c r="V14" s="4">
        <v>1500</v>
      </c>
      <c r="W14" s="4">
        <v>1500</v>
      </c>
      <c r="X14" s="4">
        <v>1200</v>
      </c>
      <c r="Y14" s="4">
        <v>1500</v>
      </c>
      <c r="Z14" s="4">
        <v>1500</v>
      </c>
      <c r="AA14" s="4">
        <v>1500</v>
      </c>
      <c r="AB14" s="4">
        <f>1500-900</f>
        <v>600</v>
      </c>
      <c r="AC14" s="4">
        <f t="shared" si="59"/>
        <v>16800</v>
      </c>
      <c r="AD14" s="4">
        <v>2056</v>
      </c>
      <c r="AE14" s="4">
        <v>2056</v>
      </c>
      <c r="AF14" s="4">
        <v>2056</v>
      </c>
      <c r="AG14" s="4">
        <v>2056</v>
      </c>
      <c r="AH14" s="4">
        <v>2153</v>
      </c>
      <c r="AI14" s="4">
        <v>2153</v>
      </c>
      <c r="AJ14" s="4">
        <v>2153</v>
      </c>
      <c r="AK14" s="4">
        <v>2153</v>
      </c>
      <c r="AL14" s="4">
        <v>2153</v>
      </c>
      <c r="AM14" s="4">
        <v>2153</v>
      </c>
      <c r="AN14" s="4">
        <v>2153</v>
      </c>
      <c r="AO14" s="4">
        <v>2153</v>
      </c>
      <c r="AP14" s="4">
        <f t="shared" si="60"/>
        <v>25448</v>
      </c>
      <c r="AQ14" s="4">
        <f t="shared" si="61"/>
        <v>927368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62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63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64"/>
        <v>0</v>
      </c>
      <c r="CE14" s="4">
        <f t="shared" si="65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66"/>
        <v>0</v>
      </c>
      <c r="CS14" s="4"/>
      <c r="CT14" s="4"/>
      <c r="CU14" s="4"/>
      <c r="CV14" s="4">
        <v>960</v>
      </c>
      <c r="CW14" s="4"/>
      <c r="CX14" s="4"/>
      <c r="CY14" s="4"/>
      <c r="CZ14" s="4"/>
      <c r="DA14" s="4"/>
      <c r="DB14" s="4"/>
      <c r="DC14" s="4"/>
      <c r="DD14" s="4"/>
      <c r="DE14" s="4">
        <f t="shared" si="67"/>
        <v>960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68"/>
        <v>0</v>
      </c>
      <c r="DS14" s="4">
        <f t="shared" si="69"/>
        <v>960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71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72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73"/>
        <v>0</v>
      </c>
      <c r="FG14" s="4">
        <f t="shared" si="74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54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55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76"/>
        <v>0</v>
      </c>
      <c r="GU14" s="4">
        <f t="shared" si="77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56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57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79"/>
        <v>0</v>
      </c>
      <c r="II14" s="4">
        <f t="shared" si="80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81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82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83"/>
        <v>0</v>
      </c>
      <c r="JW14" s="4">
        <f t="shared" si="84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85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86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87"/>
        <v>0</v>
      </c>
      <c r="LK14" s="4">
        <f t="shared" si="88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89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90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91"/>
        <v>0</v>
      </c>
      <c r="MY14" s="4">
        <f t="shared" si="92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93"/>
        <v>0</v>
      </c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>
        <f t="shared" si="94"/>
        <v>0</v>
      </c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f t="shared" si="95"/>
        <v>0</v>
      </c>
      <c r="OM14" s="4">
        <f t="shared" si="96"/>
        <v>0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>
        <f t="shared" si="97"/>
        <v>0</v>
      </c>
      <c r="PA14" s="13">
        <f t="shared" si="98"/>
        <v>928328</v>
      </c>
    </row>
    <row r="15" spans="1:418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58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59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60"/>
        <v>0</v>
      </c>
      <c r="AQ15" s="4">
        <f t="shared" si="61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62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63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64"/>
        <v>0</v>
      </c>
      <c r="CE15" s="4">
        <f t="shared" si="65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66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67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68"/>
        <v>0</v>
      </c>
      <c r="DS15" s="4">
        <f t="shared" si="69"/>
        <v>0</v>
      </c>
      <c r="DT15" s="4">
        <v>31500</v>
      </c>
      <c r="DU15" s="4"/>
      <c r="DV15" s="4"/>
      <c r="DW15" s="4"/>
      <c r="DX15" s="4">
        <v>1360</v>
      </c>
      <c r="DY15" s="4"/>
      <c r="DZ15" s="4"/>
      <c r="EA15" s="4"/>
      <c r="EB15" s="4"/>
      <c r="EC15" s="4"/>
      <c r="ED15" s="4"/>
      <c r="EE15" s="4"/>
      <c r="EF15" s="4">
        <f t="shared" si="71"/>
        <v>32860</v>
      </c>
      <c r="EG15" s="4">
        <v>750</v>
      </c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72"/>
        <v>750</v>
      </c>
      <c r="ET15" s="4">
        <v>0</v>
      </c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73"/>
        <v>0</v>
      </c>
      <c r="FG15" s="4">
        <f t="shared" si="74"/>
        <v>33610</v>
      </c>
      <c r="FH15" s="4">
        <v>127390</v>
      </c>
      <c r="FI15" s="4">
        <v>127390</v>
      </c>
      <c r="FJ15" s="4">
        <v>127390</v>
      </c>
      <c r="FK15" s="4">
        <v>127390</v>
      </c>
      <c r="FL15" s="4">
        <f>133590+24800</f>
        <v>158390</v>
      </c>
      <c r="FM15" s="4">
        <v>133590</v>
      </c>
      <c r="FN15" s="4">
        <f t="shared" ref="FN15:FS15" si="101">133590+8000</f>
        <v>141590</v>
      </c>
      <c r="FO15" s="4">
        <f t="shared" si="101"/>
        <v>141590</v>
      </c>
      <c r="FP15" s="4">
        <f t="shared" si="101"/>
        <v>141590</v>
      </c>
      <c r="FQ15" s="4">
        <f t="shared" si="101"/>
        <v>141590</v>
      </c>
      <c r="FR15" s="4">
        <f t="shared" si="101"/>
        <v>141590</v>
      </c>
      <c r="FS15" s="4">
        <f t="shared" si="101"/>
        <v>141590</v>
      </c>
      <c r="FT15" s="4">
        <f t="shared" si="54"/>
        <v>1651080</v>
      </c>
      <c r="FU15" s="4">
        <v>3000</v>
      </c>
      <c r="FV15" s="4">
        <v>3000</v>
      </c>
      <c r="FW15" s="4">
        <v>3000</v>
      </c>
      <c r="FX15" s="4">
        <f>1920+3000</f>
        <v>4920</v>
      </c>
      <c r="FY15" s="4">
        <v>3000</v>
      </c>
      <c r="FZ15" s="4">
        <v>3000</v>
      </c>
      <c r="GA15" s="4">
        <v>3000</v>
      </c>
      <c r="GB15" s="4">
        <v>2400</v>
      </c>
      <c r="GC15" s="4">
        <v>3000</v>
      </c>
      <c r="GD15" s="4">
        <v>3000</v>
      </c>
      <c r="GE15" s="4">
        <v>3000</v>
      </c>
      <c r="GF15" s="4">
        <f>3000-1800</f>
        <v>1200</v>
      </c>
      <c r="GG15" s="4">
        <f t="shared" si="55"/>
        <v>35520</v>
      </c>
      <c r="GH15" s="4">
        <v>1046</v>
      </c>
      <c r="GI15" s="4">
        <v>1046</v>
      </c>
      <c r="GJ15" s="4">
        <v>1046</v>
      </c>
      <c r="GK15" s="4">
        <v>1046</v>
      </c>
      <c r="GL15" s="4">
        <f>1109+252</f>
        <v>1361</v>
      </c>
      <c r="GM15" s="4">
        <v>1109</v>
      </c>
      <c r="GN15" s="4">
        <v>1109</v>
      </c>
      <c r="GO15" s="4">
        <v>1109</v>
      </c>
      <c r="GP15" s="4">
        <v>1109</v>
      </c>
      <c r="GQ15" s="4">
        <v>1109</v>
      </c>
      <c r="GR15" s="4">
        <v>1109</v>
      </c>
      <c r="GS15" s="4">
        <v>1109</v>
      </c>
      <c r="GT15" s="4">
        <f t="shared" si="76"/>
        <v>13308</v>
      </c>
      <c r="GU15" s="4">
        <f t="shared" si="77"/>
        <v>1699908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56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57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79"/>
        <v>0</v>
      </c>
      <c r="II15" s="4">
        <f t="shared" si="80"/>
        <v>0</v>
      </c>
      <c r="IJ15" s="4">
        <v>155220</v>
      </c>
      <c r="IK15" s="4">
        <v>123720</v>
      </c>
      <c r="IL15" s="4">
        <v>123720</v>
      </c>
      <c r="IM15" s="4">
        <v>123720</v>
      </c>
      <c r="IN15" s="4">
        <f>129160+23250</f>
        <v>152410</v>
      </c>
      <c r="IO15" s="4">
        <v>129160</v>
      </c>
      <c r="IP15" s="4">
        <f t="shared" ref="IP15:IU15" si="102">129160+8000</f>
        <v>137160</v>
      </c>
      <c r="IQ15" s="4">
        <f t="shared" si="102"/>
        <v>137160</v>
      </c>
      <c r="IR15" s="4">
        <f t="shared" si="102"/>
        <v>137160</v>
      </c>
      <c r="IS15" s="4">
        <f t="shared" si="102"/>
        <v>137160</v>
      </c>
      <c r="IT15" s="4">
        <f t="shared" si="102"/>
        <v>137160</v>
      </c>
      <c r="IU15" s="4">
        <f t="shared" si="102"/>
        <v>137160</v>
      </c>
      <c r="IV15" s="4">
        <f t="shared" si="81"/>
        <v>1630910</v>
      </c>
      <c r="IW15" s="4">
        <v>3750</v>
      </c>
      <c r="IX15" s="4">
        <v>3000</v>
      </c>
      <c r="IY15" s="4">
        <v>3000</v>
      </c>
      <c r="IZ15" s="4">
        <f>1920+3000</f>
        <v>4920</v>
      </c>
      <c r="JA15" s="4">
        <v>3000</v>
      </c>
      <c r="JB15" s="4">
        <v>3000</v>
      </c>
      <c r="JC15" s="4">
        <v>3000</v>
      </c>
      <c r="JD15" s="4">
        <v>2400</v>
      </c>
      <c r="JE15" s="4">
        <v>3000</v>
      </c>
      <c r="JF15" s="4">
        <v>3000</v>
      </c>
      <c r="JG15" s="4">
        <v>3000</v>
      </c>
      <c r="JH15" s="4">
        <f>3000-1800</f>
        <v>1200</v>
      </c>
      <c r="JI15" s="4">
        <f t="shared" si="82"/>
        <v>36270</v>
      </c>
      <c r="JJ15" s="4">
        <v>3710</v>
      </c>
      <c r="JK15" s="4">
        <v>2765</v>
      </c>
      <c r="JL15" s="4">
        <v>2765</v>
      </c>
      <c r="JM15" s="4">
        <v>2765</v>
      </c>
      <c r="JN15" s="4">
        <f>2899+581</f>
        <v>3480</v>
      </c>
      <c r="JO15" s="4">
        <v>2899</v>
      </c>
      <c r="JP15" s="4">
        <v>2899</v>
      </c>
      <c r="JQ15" s="4">
        <v>2899</v>
      </c>
      <c r="JR15" s="4">
        <v>2899</v>
      </c>
      <c r="JS15" s="4">
        <v>2899</v>
      </c>
      <c r="JT15" s="4">
        <v>2899</v>
      </c>
      <c r="JU15" s="4">
        <v>2899</v>
      </c>
      <c r="JV15" s="4">
        <f t="shared" si="83"/>
        <v>35778</v>
      </c>
      <c r="JW15" s="4">
        <f t="shared" si="84"/>
        <v>1702958</v>
      </c>
      <c r="JX15" s="4">
        <v>132680</v>
      </c>
      <c r="JY15" s="4">
        <v>132680</v>
      </c>
      <c r="JZ15" s="4">
        <v>132680</v>
      </c>
      <c r="KA15" s="4">
        <v>132680</v>
      </c>
      <c r="KB15" s="4">
        <f>137030+17400</f>
        <v>154430</v>
      </c>
      <c r="KC15" s="4">
        <v>137030</v>
      </c>
      <c r="KD15" s="4">
        <f t="shared" ref="KD15:KI15" si="103">137030+8000</f>
        <v>145030</v>
      </c>
      <c r="KE15" s="4">
        <f t="shared" si="103"/>
        <v>145030</v>
      </c>
      <c r="KF15" s="4">
        <f t="shared" si="103"/>
        <v>145030</v>
      </c>
      <c r="KG15" s="4">
        <f t="shared" si="103"/>
        <v>145030</v>
      </c>
      <c r="KH15" s="4">
        <f t="shared" si="103"/>
        <v>145030</v>
      </c>
      <c r="KI15" s="4">
        <f t="shared" si="103"/>
        <v>145030</v>
      </c>
      <c r="KJ15" s="4">
        <f t="shared" si="85"/>
        <v>1692360</v>
      </c>
      <c r="KK15" s="4">
        <v>3000</v>
      </c>
      <c r="KL15" s="4">
        <v>3000</v>
      </c>
      <c r="KM15" s="4">
        <v>3000</v>
      </c>
      <c r="KN15" s="4">
        <v>1920</v>
      </c>
      <c r="KO15" s="4">
        <v>3000</v>
      </c>
      <c r="KP15" s="4">
        <v>3000</v>
      </c>
      <c r="KQ15" s="4">
        <v>3000</v>
      </c>
      <c r="KR15" s="4">
        <v>2400</v>
      </c>
      <c r="KS15" s="4">
        <v>3000</v>
      </c>
      <c r="KT15" s="4">
        <v>3000</v>
      </c>
      <c r="KU15" s="4">
        <v>3000</v>
      </c>
      <c r="KV15" s="4">
        <f>3000-1800</f>
        <v>1200</v>
      </c>
      <c r="KW15" s="4">
        <f t="shared" si="86"/>
        <v>32520</v>
      </c>
      <c r="KX15" s="4">
        <v>1031</v>
      </c>
      <c r="KY15" s="4">
        <v>1031</v>
      </c>
      <c r="KZ15" s="4">
        <v>1031</v>
      </c>
      <c r="LA15" s="4"/>
      <c r="LB15" s="4">
        <v>1031</v>
      </c>
      <c r="LC15" s="4">
        <v>1031</v>
      </c>
      <c r="LD15" s="4">
        <v>1031</v>
      </c>
      <c r="LE15" s="4">
        <v>1031</v>
      </c>
      <c r="LF15" s="4">
        <v>1031</v>
      </c>
      <c r="LG15" s="4">
        <v>1031</v>
      </c>
      <c r="LH15" s="4">
        <v>1031</v>
      </c>
      <c r="LI15" s="4">
        <v>1031</v>
      </c>
      <c r="LJ15" s="4">
        <f t="shared" si="87"/>
        <v>11341</v>
      </c>
      <c r="LK15" s="4">
        <f t="shared" si="88"/>
        <v>1736221</v>
      </c>
      <c r="LL15" s="4">
        <v>146650</v>
      </c>
      <c r="LM15" s="4">
        <v>146650</v>
      </c>
      <c r="LN15" s="4">
        <v>146650</v>
      </c>
      <c r="LO15" s="4">
        <v>146650</v>
      </c>
      <c r="LP15" s="4">
        <f>150370+14880</f>
        <v>165250</v>
      </c>
      <c r="LQ15" s="4">
        <v>150370</v>
      </c>
      <c r="LR15" s="4">
        <f t="shared" ref="LR15:LW15" si="104">150370+10000</f>
        <v>160370</v>
      </c>
      <c r="LS15" s="4">
        <f t="shared" si="104"/>
        <v>160370</v>
      </c>
      <c r="LT15" s="4">
        <f t="shared" si="104"/>
        <v>160370</v>
      </c>
      <c r="LU15" s="4">
        <f t="shared" si="104"/>
        <v>160370</v>
      </c>
      <c r="LV15" s="4">
        <f t="shared" si="104"/>
        <v>160370</v>
      </c>
      <c r="LW15" s="4">
        <f t="shared" si="104"/>
        <v>160370</v>
      </c>
      <c r="LX15" s="4">
        <f t="shared" si="89"/>
        <v>1864440</v>
      </c>
      <c r="LY15" s="4">
        <v>3750</v>
      </c>
      <c r="LZ15" s="4">
        <v>3750</v>
      </c>
      <c r="MA15" s="4">
        <v>3750</v>
      </c>
      <c r="MB15" s="4">
        <f>2400+3750</f>
        <v>6150</v>
      </c>
      <c r="MC15" s="4">
        <v>3750</v>
      </c>
      <c r="MD15" s="4">
        <v>3750</v>
      </c>
      <c r="ME15" s="4">
        <v>3750</v>
      </c>
      <c r="MF15" s="4">
        <v>3000</v>
      </c>
      <c r="MG15" s="4">
        <v>3750</v>
      </c>
      <c r="MH15" s="4">
        <v>3750</v>
      </c>
      <c r="MI15" s="4">
        <v>3750</v>
      </c>
      <c r="MJ15" s="4">
        <f>3750-2250</f>
        <v>1500</v>
      </c>
      <c r="MK15" s="4">
        <f t="shared" si="90"/>
        <v>44400</v>
      </c>
      <c r="ML15" s="4">
        <v>4400</v>
      </c>
      <c r="MM15" s="4">
        <v>4400</v>
      </c>
      <c r="MN15" s="4">
        <v>4400</v>
      </c>
      <c r="MO15" s="4">
        <v>4400</v>
      </c>
      <c r="MP15" s="4">
        <f>4512+444</f>
        <v>4956</v>
      </c>
      <c r="MQ15" s="4">
        <v>4512</v>
      </c>
      <c r="MR15" s="4">
        <v>4512</v>
      </c>
      <c r="MS15" s="4">
        <v>4512</v>
      </c>
      <c r="MT15" s="4">
        <v>4512</v>
      </c>
      <c r="MU15" s="4">
        <v>4512</v>
      </c>
      <c r="MV15" s="4">
        <v>6748</v>
      </c>
      <c r="MW15" s="4">
        <v>6748</v>
      </c>
      <c r="MX15" s="4">
        <f t="shared" si="91"/>
        <v>58612</v>
      </c>
      <c r="MY15" s="4">
        <f t="shared" si="92"/>
        <v>1967452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93"/>
        <v>0</v>
      </c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>
        <f t="shared" si="94"/>
        <v>0</v>
      </c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f t="shared" si="95"/>
        <v>0</v>
      </c>
      <c r="OM15" s="4">
        <f t="shared" si="96"/>
        <v>0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>
        <v>67922.58</v>
      </c>
      <c r="OY15" s="4">
        <v>5600</v>
      </c>
      <c r="OZ15" s="4">
        <f t="shared" si="97"/>
        <v>73522.58</v>
      </c>
      <c r="PA15" s="13">
        <f t="shared" si="98"/>
        <v>7213671.5800000001</v>
      </c>
    </row>
    <row r="16" spans="1:418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58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59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60"/>
        <v>0</v>
      </c>
      <c r="AQ16" s="4">
        <f t="shared" si="61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62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63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64"/>
        <v>0</v>
      </c>
      <c r="CE16" s="4">
        <f t="shared" si="65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66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67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68"/>
        <v>0</v>
      </c>
      <c r="DS16" s="4">
        <f t="shared" si="69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71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72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73"/>
        <v>0</v>
      </c>
      <c r="FG16" s="4">
        <f t="shared" si="74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54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55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76"/>
        <v>0</v>
      </c>
      <c r="GU16" s="4">
        <f t="shared" si="77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56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57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79"/>
        <v>0</v>
      </c>
      <c r="II16" s="4">
        <f t="shared" si="80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81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82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83"/>
        <v>0</v>
      </c>
      <c r="JW16" s="4">
        <f t="shared" si="84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85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86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87"/>
        <v>0</v>
      </c>
      <c r="LK16" s="4">
        <f t="shared" si="88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89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90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91"/>
        <v>0</v>
      </c>
      <c r="MY16" s="4">
        <f t="shared" si="92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93"/>
        <v>0</v>
      </c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>
        <f t="shared" si="94"/>
        <v>0</v>
      </c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f t="shared" si="95"/>
        <v>0</v>
      </c>
      <c r="OM16" s="4">
        <f t="shared" si="96"/>
        <v>0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>
        <f t="shared" si="97"/>
        <v>0</v>
      </c>
      <c r="PA16" s="13">
        <f t="shared" si="98"/>
        <v>0</v>
      </c>
    </row>
    <row r="17" spans="1:418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58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59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60"/>
        <v>0</v>
      </c>
      <c r="AQ17" s="4">
        <f t="shared" si="61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62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63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64"/>
        <v>0</v>
      </c>
      <c r="CE17" s="4">
        <f t="shared" si="65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66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67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68"/>
        <v>0</v>
      </c>
      <c r="DS17" s="4">
        <f t="shared" si="69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71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72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73"/>
        <v>0</v>
      </c>
      <c r="FG17" s="4">
        <f t="shared" si="74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54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55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76"/>
        <v>0</v>
      </c>
      <c r="GU17" s="4">
        <f t="shared" si="77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56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57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79"/>
        <v>0</v>
      </c>
      <c r="II17" s="4">
        <f t="shared" si="80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81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82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83"/>
        <v>0</v>
      </c>
      <c r="JW17" s="4">
        <f t="shared" si="84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85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86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87"/>
        <v>0</v>
      </c>
      <c r="LK17" s="4">
        <f t="shared" si="88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89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90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91"/>
        <v>0</v>
      </c>
      <c r="MY17" s="4">
        <f t="shared" si="92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93"/>
        <v>0</v>
      </c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>
        <f t="shared" si="94"/>
        <v>0</v>
      </c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f t="shared" si="95"/>
        <v>0</v>
      </c>
      <c r="OM17" s="4">
        <f t="shared" si="96"/>
        <v>0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>
        <f t="shared" si="97"/>
        <v>0</v>
      </c>
      <c r="PA17" s="13">
        <f t="shared" si="98"/>
        <v>0</v>
      </c>
    </row>
    <row r="18" spans="1:418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58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59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60"/>
        <v>0</v>
      </c>
      <c r="AQ18" s="4">
        <f t="shared" si="61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62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63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64"/>
        <v>0</v>
      </c>
      <c r="CE18" s="4">
        <f t="shared" si="65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66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67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68"/>
        <v>0</v>
      </c>
      <c r="DS18" s="4">
        <f t="shared" si="69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71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72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73"/>
        <v>0</v>
      </c>
      <c r="FG18" s="4">
        <f t="shared" si="74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54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55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76"/>
        <v>0</v>
      </c>
      <c r="GU18" s="4">
        <f t="shared" si="77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56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57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79"/>
        <v>0</v>
      </c>
      <c r="II18" s="4">
        <f t="shared" si="80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81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82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83"/>
        <v>0</v>
      </c>
      <c r="JW18" s="4">
        <f t="shared" si="84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85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86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87"/>
        <v>0</v>
      </c>
      <c r="LK18" s="4">
        <f t="shared" si="88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89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90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91"/>
        <v>0</v>
      </c>
      <c r="MY18" s="4">
        <f t="shared" si="92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93"/>
        <v>0</v>
      </c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>
        <f t="shared" si="94"/>
        <v>0</v>
      </c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f t="shared" si="95"/>
        <v>0</v>
      </c>
      <c r="OM18" s="4">
        <f t="shared" si="96"/>
        <v>0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>
        <f t="shared" si="97"/>
        <v>0</v>
      </c>
      <c r="PA18" s="13">
        <f t="shared" si="98"/>
        <v>0</v>
      </c>
    </row>
    <row r="19" spans="1:418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58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59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60"/>
        <v>0</v>
      </c>
      <c r="AQ19" s="4">
        <f t="shared" si="61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62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63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64"/>
        <v>0</v>
      </c>
      <c r="CE19" s="4">
        <f t="shared" si="65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66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67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68"/>
        <v>0</v>
      </c>
      <c r="DS19" s="4">
        <f t="shared" si="69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71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72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73"/>
        <v>0</v>
      </c>
      <c r="FG19" s="4">
        <f t="shared" si="74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54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55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76"/>
        <v>0</v>
      </c>
      <c r="GU19" s="4">
        <f t="shared" si="77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56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57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79"/>
        <v>0</v>
      </c>
      <c r="II19" s="4">
        <f t="shared" si="80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81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82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83"/>
        <v>0</v>
      </c>
      <c r="JW19" s="4">
        <f t="shared" si="84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85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86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87"/>
        <v>0</v>
      </c>
      <c r="LK19" s="4">
        <f t="shared" si="88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89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90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91"/>
        <v>0</v>
      </c>
      <c r="MY19" s="4">
        <f t="shared" si="92"/>
        <v>0</v>
      </c>
      <c r="MZ19" s="4">
        <v>249540</v>
      </c>
      <c r="NA19" s="4">
        <v>223830</v>
      </c>
      <c r="NB19" s="4">
        <v>223830</v>
      </c>
      <c r="NC19" s="4">
        <v>223830</v>
      </c>
      <c r="ND19" s="4">
        <f>232340+34040</f>
        <v>266380</v>
      </c>
      <c r="NE19" s="4">
        <v>232340</v>
      </c>
      <c r="NF19" s="4">
        <f t="shared" ref="NF19:NK19" si="105">232340+18000</f>
        <v>250340</v>
      </c>
      <c r="NG19" s="4">
        <f t="shared" si="105"/>
        <v>250340</v>
      </c>
      <c r="NH19" s="4">
        <f t="shared" si="105"/>
        <v>250340</v>
      </c>
      <c r="NI19" s="4">
        <f t="shared" si="105"/>
        <v>250340</v>
      </c>
      <c r="NJ19" s="4">
        <f t="shared" si="105"/>
        <v>250340</v>
      </c>
      <c r="NK19" s="4">
        <f t="shared" si="105"/>
        <v>250340</v>
      </c>
      <c r="NL19" s="4">
        <f t="shared" si="93"/>
        <v>2921790</v>
      </c>
      <c r="NM19" s="4">
        <v>7500</v>
      </c>
      <c r="NN19" s="4">
        <v>6750</v>
      </c>
      <c r="NO19" s="4">
        <v>6750</v>
      </c>
      <c r="NP19" s="4">
        <f>4320+6750</f>
        <v>11070</v>
      </c>
      <c r="NQ19" s="4">
        <v>6750</v>
      </c>
      <c r="NR19" s="4">
        <v>6750</v>
      </c>
      <c r="NS19" s="4">
        <v>5400</v>
      </c>
      <c r="NT19" s="4">
        <v>5400</v>
      </c>
      <c r="NU19" s="4">
        <v>6750</v>
      </c>
      <c r="NV19" s="4">
        <v>6750</v>
      </c>
      <c r="NW19" s="4">
        <v>6750</v>
      </c>
      <c r="NX19" s="4">
        <f>6750-4050</f>
        <v>2700</v>
      </c>
      <c r="NY19" s="4">
        <f t="shared" si="94"/>
        <v>79320</v>
      </c>
      <c r="NZ19" s="4">
        <v>5197</v>
      </c>
      <c r="OA19" s="4">
        <v>4426</v>
      </c>
      <c r="OB19" s="4">
        <v>4426</v>
      </c>
      <c r="OC19" s="4">
        <v>4426</v>
      </c>
      <c r="OD19" s="4">
        <f>4588+636</f>
        <v>5224</v>
      </c>
      <c r="OE19" s="4">
        <v>4588</v>
      </c>
      <c r="OF19" s="4">
        <v>4588</v>
      </c>
      <c r="OG19" s="4">
        <v>4588</v>
      </c>
      <c r="OH19" s="4">
        <v>4588</v>
      </c>
      <c r="OI19" s="4">
        <v>4588</v>
      </c>
      <c r="OJ19" s="4">
        <v>4588</v>
      </c>
      <c r="OK19" s="4">
        <v>4588</v>
      </c>
      <c r="OL19" s="4">
        <f t="shared" si="95"/>
        <v>55815</v>
      </c>
      <c r="OM19" s="4">
        <f t="shared" si="96"/>
        <v>3056925</v>
      </c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>
        <f t="shared" si="97"/>
        <v>0</v>
      </c>
      <c r="PA19" s="13">
        <f t="shared" si="98"/>
        <v>3056925</v>
      </c>
    </row>
    <row r="20" spans="1:418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58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59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60"/>
        <v>0</v>
      </c>
      <c r="AQ20" s="4">
        <f t="shared" si="61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62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63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64"/>
        <v>0</v>
      </c>
      <c r="CE20" s="4">
        <f t="shared" si="65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66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67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68"/>
        <v>0</v>
      </c>
      <c r="DS20" s="4">
        <f t="shared" si="69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71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72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73"/>
        <v>0</v>
      </c>
      <c r="FG20" s="4">
        <f t="shared" si="74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54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55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76"/>
        <v>0</v>
      </c>
      <c r="GU20" s="4">
        <f t="shared" si="77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56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57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79"/>
        <v>0</v>
      </c>
      <c r="II20" s="4">
        <f t="shared" si="80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81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82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83"/>
        <v>0</v>
      </c>
      <c r="JW20" s="4">
        <f t="shared" si="84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85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86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87"/>
        <v>0</v>
      </c>
      <c r="LK20" s="4">
        <f t="shared" si="88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89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90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91"/>
        <v>0</v>
      </c>
      <c r="MY20" s="4">
        <f t="shared" si="92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93"/>
        <v>0</v>
      </c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>
        <f t="shared" si="94"/>
        <v>0</v>
      </c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f t="shared" si="95"/>
        <v>0</v>
      </c>
      <c r="OM20" s="4">
        <f t="shared" si="96"/>
        <v>0</v>
      </c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>
        <f t="shared" si="97"/>
        <v>0</v>
      </c>
      <c r="PA20" s="13">
        <f t="shared" si="98"/>
        <v>0</v>
      </c>
    </row>
    <row r="21" spans="1:418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58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59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60"/>
        <v>0</v>
      </c>
      <c r="AQ21" s="4">
        <f t="shared" si="61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62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63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64"/>
        <v>0</v>
      </c>
      <c r="CE21" s="4">
        <f t="shared" si="65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66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67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68"/>
        <v>0</v>
      </c>
      <c r="DS21" s="4">
        <f t="shared" si="69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71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72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73"/>
        <v>0</v>
      </c>
      <c r="FG21" s="4">
        <f t="shared" si="74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54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55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76"/>
        <v>0</v>
      </c>
      <c r="GU21" s="4">
        <f t="shared" si="77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56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57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79"/>
        <v>0</v>
      </c>
      <c r="II21" s="4">
        <f t="shared" si="80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81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82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83"/>
        <v>0</v>
      </c>
      <c r="JW21" s="4">
        <f t="shared" si="84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85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86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87"/>
        <v>0</v>
      </c>
      <c r="LK21" s="4">
        <f t="shared" si="88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89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90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91"/>
        <v>0</v>
      </c>
      <c r="MY21" s="4">
        <f t="shared" si="92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93"/>
        <v>0</v>
      </c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>
        <f t="shared" si="94"/>
        <v>0</v>
      </c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f t="shared" si="95"/>
        <v>0</v>
      </c>
      <c r="OM21" s="4">
        <f t="shared" si="96"/>
        <v>0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>
        <f t="shared" si="97"/>
        <v>0</v>
      </c>
      <c r="PA21" s="13">
        <f t="shared" si="98"/>
        <v>0</v>
      </c>
      <c r="PB21" s="40">
        <f>SUM(PA14:PA21)</f>
        <v>11198924.58</v>
      </c>
    </row>
    <row r="22" spans="1:418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58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59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60"/>
        <v>0</v>
      </c>
      <c r="AQ22" s="4">
        <f t="shared" si="61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62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63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64"/>
        <v>0</v>
      </c>
      <c r="CE22" s="4">
        <f t="shared" si="65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66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67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68"/>
        <v>0</v>
      </c>
      <c r="DS22" s="4">
        <f t="shared" si="69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71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72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73"/>
        <v>0</v>
      </c>
      <c r="FG22" s="4">
        <f t="shared" si="74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54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55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76"/>
        <v>0</v>
      </c>
      <c r="GU22" s="4">
        <f t="shared" si="77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56"/>
        <v>0</v>
      </c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>
        <f t="shared" si="57"/>
        <v>0</v>
      </c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f t="shared" si="79"/>
        <v>0</v>
      </c>
      <c r="II22" s="4">
        <f t="shared" si="80"/>
        <v>0</v>
      </c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f t="shared" si="81"/>
        <v>0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>
        <f t="shared" si="82"/>
        <v>0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>
        <f t="shared" si="83"/>
        <v>0</v>
      </c>
      <c r="JW22" s="4">
        <f t="shared" si="84"/>
        <v>0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f t="shared" si="85"/>
        <v>0</v>
      </c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>
        <f t="shared" si="86"/>
        <v>0</v>
      </c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>
        <f t="shared" si="87"/>
        <v>0</v>
      </c>
      <c r="LK22" s="4">
        <f t="shared" si="88"/>
        <v>0</v>
      </c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>
        <f t="shared" si="89"/>
        <v>0</v>
      </c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>
        <f t="shared" si="90"/>
        <v>0</v>
      </c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>
        <f t="shared" si="91"/>
        <v>0</v>
      </c>
      <c r="MY22" s="4">
        <f t="shared" si="92"/>
        <v>0</v>
      </c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>
        <f t="shared" si="93"/>
        <v>0</v>
      </c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>
        <f t="shared" si="94"/>
        <v>0</v>
      </c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>
        <f t="shared" si="95"/>
        <v>0</v>
      </c>
      <c r="OM22" s="4">
        <f t="shared" si="96"/>
        <v>0</v>
      </c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>
        <f t="shared" si="97"/>
        <v>0</v>
      </c>
      <c r="PA22" s="13">
        <f t="shared" si="98"/>
        <v>0</v>
      </c>
    </row>
    <row r="23" spans="1:418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58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59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60"/>
        <v>0</v>
      </c>
      <c r="AQ23" s="4">
        <f t="shared" si="61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62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63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64"/>
        <v>0</v>
      </c>
      <c r="CE23" s="4">
        <f t="shared" si="65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66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67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68"/>
        <v>0</v>
      </c>
      <c r="DS23" s="4">
        <f t="shared" si="69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71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72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73"/>
        <v>0</v>
      </c>
      <c r="FG23" s="4">
        <f t="shared" si="74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54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55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76"/>
        <v>0</v>
      </c>
      <c r="GU23" s="4">
        <f t="shared" si="77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56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57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79"/>
        <v>0</v>
      </c>
      <c r="II23" s="4">
        <f t="shared" si="80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81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82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83"/>
        <v>0</v>
      </c>
      <c r="JW23" s="4">
        <f t="shared" si="84"/>
        <v>0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f t="shared" si="85"/>
        <v>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>
        <f t="shared" si="86"/>
        <v>0</v>
      </c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>
        <f t="shared" si="87"/>
        <v>0</v>
      </c>
      <c r="LK23" s="4">
        <f t="shared" si="88"/>
        <v>0</v>
      </c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>
        <f t="shared" si="89"/>
        <v>0</v>
      </c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>
        <f t="shared" si="90"/>
        <v>0</v>
      </c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>
        <f t="shared" si="91"/>
        <v>0</v>
      </c>
      <c r="MY23" s="4">
        <f t="shared" si="92"/>
        <v>0</v>
      </c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>
        <f t="shared" si="93"/>
        <v>0</v>
      </c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>
        <f t="shared" si="94"/>
        <v>0</v>
      </c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>
        <f t="shared" si="95"/>
        <v>0</v>
      </c>
      <c r="OM23" s="4">
        <f t="shared" si="96"/>
        <v>0</v>
      </c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>
        <f t="shared" si="97"/>
        <v>0</v>
      </c>
      <c r="PA23" s="13">
        <f t="shared" si="98"/>
        <v>0</v>
      </c>
    </row>
    <row r="24" spans="1:418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58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59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60"/>
        <v>0</v>
      </c>
      <c r="AQ24" s="4">
        <f t="shared" si="61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62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63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64"/>
        <v>0</v>
      </c>
      <c r="CE24" s="4">
        <f t="shared" si="65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66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67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68"/>
        <v>0</v>
      </c>
      <c r="DS24" s="4">
        <f t="shared" si="69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71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72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73"/>
        <v>0</v>
      </c>
      <c r="FG24" s="4">
        <f t="shared" si="74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54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55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76"/>
        <v>0</v>
      </c>
      <c r="GU24" s="4">
        <f t="shared" si="77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56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57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79"/>
        <v>0</v>
      </c>
      <c r="II24" s="4">
        <f t="shared" si="80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81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82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83"/>
        <v>0</v>
      </c>
      <c r="JW24" s="4">
        <f t="shared" si="84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85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86"/>
        <v>0</v>
      </c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>
        <f t="shared" si="87"/>
        <v>0</v>
      </c>
      <c r="LK24" s="4">
        <f t="shared" si="88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89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90"/>
        <v>0</v>
      </c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>
        <f t="shared" si="91"/>
        <v>0</v>
      </c>
      <c r="MY24" s="4">
        <f t="shared" si="92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93"/>
        <v>0</v>
      </c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>
        <f t="shared" si="94"/>
        <v>0</v>
      </c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>
        <f t="shared" si="95"/>
        <v>0</v>
      </c>
      <c r="OM24" s="4">
        <f t="shared" si="96"/>
        <v>0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>
        <f t="shared" si="97"/>
        <v>0</v>
      </c>
      <c r="PA24" s="13">
        <f t="shared" si="98"/>
        <v>0</v>
      </c>
    </row>
    <row r="25" spans="1:418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58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59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60"/>
        <v>0</v>
      </c>
      <c r="AQ25" s="4">
        <f t="shared" si="61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62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63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64"/>
        <v>0</v>
      </c>
      <c r="CE25" s="4">
        <f t="shared" si="65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66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67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68"/>
        <v>0</v>
      </c>
      <c r="DS25" s="4">
        <f t="shared" si="69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71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72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73"/>
        <v>0</v>
      </c>
      <c r="FG25" s="4">
        <f t="shared" si="74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54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55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76"/>
        <v>0</v>
      </c>
      <c r="GU25" s="4">
        <f t="shared" si="77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56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57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79"/>
        <v>0</v>
      </c>
      <c r="II25" s="4">
        <f t="shared" si="80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81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82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83"/>
        <v>0</v>
      </c>
      <c r="JW25" s="4">
        <f t="shared" si="84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85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86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87"/>
        <v>0</v>
      </c>
      <c r="LK25" s="4">
        <f t="shared" si="88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89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90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91"/>
        <v>0</v>
      </c>
      <c r="MY25" s="4">
        <f t="shared" si="92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93"/>
        <v>0</v>
      </c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>
        <f t="shared" si="94"/>
        <v>0</v>
      </c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>
        <f t="shared" si="95"/>
        <v>0</v>
      </c>
      <c r="OM25" s="4">
        <f t="shared" si="96"/>
        <v>0</v>
      </c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>
        <f t="shared" si="97"/>
        <v>0</v>
      </c>
      <c r="PA25" s="13">
        <f t="shared" si="98"/>
        <v>0</v>
      </c>
    </row>
    <row r="26" spans="1:418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58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59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60"/>
        <v>0</v>
      </c>
      <c r="AQ26" s="4">
        <f t="shared" si="61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62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63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64"/>
        <v>0</v>
      </c>
      <c r="CE26" s="4">
        <f t="shared" si="65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66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67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68"/>
        <v>0</v>
      </c>
      <c r="DS26" s="4">
        <f t="shared" si="69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71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72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73"/>
        <v>0</v>
      </c>
      <c r="FG26" s="4">
        <f t="shared" si="74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54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55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76"/>
        <v>0</v>
      </c>
      <c r="GU26" s="4">
        <f t="shared" si="77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56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57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79"/>
        <v>0</v>
      </c>
      <c r="II26" s="4">
        <f t="shared" si="80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81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82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83"/>
        <v>0</v>
      </c>
      <c r="JW26" s="4">
        <f t="shared" si="84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85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86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87"/>
        <v>0</v>
      </c>
      <c r="LK26" s="4">
        <f t="shared" si="88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89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90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91"/>
        <v>0</v>
      </c>
      <c r="MY26" s="4">
        <f t="shared" si="92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93"/>
        <v>0</v>
      </c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>
        <f t="shared" si="94"/>
        <v>0</v>
      </c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>
        <f t="shared" si="95"/>
        <v>0</v>
      </c>
      <c r="OM26" s="4">
        <f t="shared" si="96"/>
        <v>0</v>
      </c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>
        <f t="shared" si="97"/>
        <v>0</v>
      </c>
      <c r="PA26" s="13">
        <f t="shared" si="98"/>
        <v>0</v>
      </c>
    </row>
    <row r="27" spans="1:418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58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59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60"/>
        <v>0</v>
      </c>
      <c r="AQ27" s="4">
        <f t="shared" si="61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62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63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64"/>
        <v>0</v>
      </c>
      <c r="CE27" s="4">
        <f t="shared" si="65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66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67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68"/>
        <v>0</v>
      </c>
      <c r="DS27" s="4">
        <f t="shared" si="69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71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72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73"/>
        <v>0</v>
      </c>
      <c r="FG27" s="4">
        <f t="shared" si="74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54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55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76"/>
        <v>0</v>
      </c>
      <c r="GU27" s="4">
        <f t="shared" si="77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56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57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79"/>
        <v>0</v>
      </c>
      <c r="II27" s="4">
        <f t="shared" si="80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81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82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83"/>
        <v>0</v>
      </c>
      <c r="JW27" s="4">
        <f t="shared" si="84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85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86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87"/>
        <v>0</v>
      </c>
      <c r="LK27" s="4">
        <f t="shared" si="88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89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90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91"/>
        <v>0</v>
      </c>
      <c r="MY27" s="4">
        <f t="shared" si="92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93"/>
        <v>0</v>
      </c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>
        <f t="shared" si="94"/>
        <v>0</v>
      </c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>
        <f t="shared" si="95"/>
        <v>0</v>
      </c>
      <c r="OM27" s="4">
        <f t="shared" si="96"/>
        <v>0</v>
      </c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>
        <f t="shared" si="97"/>
        <v>0</v>
      </c>
      <c r="PA27" s="13">
        <f t="shared" si="98"/>
        <v>0</v>
      </c>
    </row>
    <row r="28" spans="1:418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58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59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60"/>
        <v>0</v>
      </c>
      <c r="AQ28" s="4">
        <f t="shared" si="61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62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63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64"/>
        <v>0</v>
      </c>
      <c r="CE28" s="4">
        <f t="shared" si="65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66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67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68"/>
        <v>0</v>
      </c>
      <c r="DS28" s="4">
        <f t="shared" si="69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71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72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73"/>
        <v>0</v>
      </c>
      <c r="FG28" s="4">
        <f t="shared" si="74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54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55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76"/>
        <v>0</v>
      </c>
      <c r="GU28" s="4">
        <f t="shared" si="77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56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57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79"/>
        <v>0</v>
      </c>
      <c r="II28" s="4">
        <f t="shared" si="80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81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82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83"/>
        <v>0</v>
      </c>
      <c r="JW28" s="4">
        <f t="shared" si="84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85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86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87"/>
        <v>0</v>
      </c>
      <c r="LK28" s="4">
        <f t="shared" si="88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89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90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91"/>
        <v>0</v>
      </c>
      <c r="MY28" s="4">
        <f t="shared" si="92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93"/>
        <v>0</v>
      </c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>
        <f t="shared" si="94"/>
        <v>0</v>
      </c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>
        <f t="shared" si="95"/>
        <v>0</v>
      </c>
      <c r="OM28" s="4">
        <f t="shared" si="96"/>
        <v>0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>
        <f t="shared" si="97"/>
        <v>0</v>
      </c>
      <c r="PA28" s="13">
        <f t="shared" si="98"/>
        <v>0</v>
      </c>
    </row>
    <row r="29" spans="1:418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58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59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60"/>
        <v>0</v>
      </c>
      <c r="AQ29" s="4">
        <f t="shared" si="61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62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63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64"/>
        <v>0</v>
      </c>
      <c r="CE29" s="4">
        <f t="shared" si="65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66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67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68"/>
        <v>0</v>
      </c>
      <c r="DS29" s="4">
        <f t="shared" si="69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71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72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73"/>
        <v>0</v>
      </c>
      <c r="FG29" s="4">
        <f t="shared" si="74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54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55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76"/>
        <v>0</v>
      </c>
      <c r="GU29" s="4">
        <f t="shared" si="77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56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57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79"/>
        <v>0</v>
      </c>
      <c r="II29" s="4">
        <f t="shared" si="80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81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82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83"/>
        <v>0</v>
      </c>
      <c r="JW29" s="4">
        <f t="shared" si="84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85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86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87"/>
        <v>0</v>
      </c>
      <c r="LK29" s="4">
        <f t="shared" si="88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89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90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91"/>
        <v>0</v>
      </c>
      <c r="MY29" s="4">
        <f t="shared" si="92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93"/>
        <v>0</v>
      </c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>
        <f t="shared" si="94"/>
        <v>0</v>
      </c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>
        <f t="shared" si="95"/>
        <v>0</v>
      </c>
      <c r="OM29" s="4">
        <f t="shared" si="96"/>
        <v>0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>
        <f t="shared" si="97"/>
        <v>0</v>
      </c>
      <c r="PA29" s="13">
        <f t="shared" si="98"/>
        <v>0</v>
      </c>
      <c r="PB29" s="40">
        <f>SUM(PA22:PA29)</f>
        <v>0</v>
      </c>
    </row>
    <row r="30" spans="1:418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58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59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60"/>
        <v>0</v>
      </c>
      <c r="AQ30" s="4">
        <f t="shared" si="61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62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63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64"/>
        <v>0</v>
      </c>
      <c r="CE30" s="4">
        <f t="shared" si="65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66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67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68"/>
        <v>0</v>
      </c>
      <c r="DS30" s="4">
        <f t="shared" si="69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71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72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73"/>
        <v>0</v>
      </c>
      <c r="FG30" s="4">
        <f t="shared" si="74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54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55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76"/>
        <v>0</v>
      </c>
      <c r="GU30" s="4">
        <f t="shared" si="77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56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57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79"/>
        <v>0</v>
      </c>
      <c r="II30" s="4">
        <f t="shared" si="80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81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82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83"/>
        <v>0</v>
      </c>
      <c r="JW30" s="4">
        <f t="shared" si="84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85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86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87"/>
        <v>0</v>
      </c>
      <c r="LK30" s="4">
        <f t="shared" si="88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89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90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91"/>
        <v>0</v>
      </c>
      <c r="MY30" s="4">
        <f t="shared" si="92"/>
        <v>0</v>
      </c>
      <c r="MZ30" s="4">
        <v>271840</v>
      </c>
      <c r="NA30" s="4">
        <v>271840</v>
      </c>
      <c r="NB30" s="4">
        <v>271840</v>
      </c>
      <c r="NC30" s="4">
        <v>312650</v>
      </c>
      <c r="ND30" s="4">
        <f>35580+312650</f>
        <v>348230</v>
      </c>
      <c r="NE30" s="4">
        <v>312650</v>
      </c>
      <c r="NF30" s="4">
        <v>299700</v>
      </c>
      <c r="NG30" s="4">
        <v>299700</v>
      </c>
      <c r="NH30" s="4">
        <v>299700</v>
      </c>
      <c r="NI30" s="4">
        <v>299700</v>
      </c>
      <c r="NJ30" s="4">
        <v>299700</v>
      </c>
      <c r="NK30" s="4">
        <v>299700</v>
      </c>
      <c r="NL30" s="4">
        <f>SUM(MZ30:NK30)</f>
        <v>3587250</v>
      </c>
      <c r="NM30" s="4">
        <v>6000</v>
      </c>
      <c r="NN30" s="4">
        <v>6000</v>
      </c>
      <c r="NO30" s="4">
        <v>6000</v>
      </c>
      <c r="NP30" s="4">
        <v>6750</v>
      </c>
      <c r="NQ30" s="4">
        <v>6000</v>
      </c>
      <c r="NR30" s="4">
        <v>6750</v>
      </c>
      <c r="NS30" s="4">
        <v>4800</v>
      </c>
      <c r="NT30" s="4">
        <v>4800</v>
      </c>
      <c r="NU30" s="4">
        <v>4800</v>
      </c>
      <c r="NV30" s="4">
        <v>6000</v>
      </c>
      <c r="NW30" s="4">
        <v>6000</v>
      </c>
      <c r="NX30" s="4">
        <v>6000</v>
      </c>
      <c r="NY30" s="4">
        <f t="shared" si="94"/>
        <v>69900</v>
      </c>
      <c r="NZ30" s="4">
        <v>8156</v>
      </c>
      <c r="OA30" s="4">
        <v>8156</v>
      </c>
      <c r="OB30" s="4">
        <v>8156</v>
      </c>
      <c r="OC30" s="4">
        <v>9381</v>
      </c>
      <c r="OD30" s="4">
        <f>1068+9381</f>
        <v>10449</v>
      </c>
      <c r="OE30" s="4">
        <v>9381</v>
      </c>
      <c r="OF30" s="4">
        <v>8512</v>
      </c>
      <c r="OG30" s="4">
        <v>8512</v>
      </c>
      <c r="OH30" s="4">
        <v>8512</v>
      </c>
      <c r="OI30" s="4">
        <v>8512</v>
      </c>
      <c r="OJ30" s="4">
        <v>8512</v>
      </c>
      <c r="OK30" s="4">
        <v>8512</v>
      </c>
      <c r="OL30" s="4">
        <f t="shared" si="95"/>
        <v>104751</v>
      </c>
      <c r="OM30" s="4">
        <f t="shared" si="96"/>
        <v>3761901</v>
      </c>
      <c r="ON30" s="4">
        <f>5600*2</f>
        <v>11200</v>
      </c>
      <c r="OO30" s="4">
        <f t="shared" ref="OO30:OP30" si="106">5600*2</f>
        <v>11200</v>
      </c>
      <c r="OP30" s="4">
        <f t="shared" si="106"/>
        <v>11200</v>
      </c>
      <c r="OQ30" s="4">
        <v>11200</v>
      </c>
      <c r="OR30" s="4">
        <v>11200</v>
      </c>
      <c r="OS30" s="4">
        <v>11200</v>
      </c>
      <c r="OT30" s="4">
        <v>11200</v>
      </c>
      <c r="OU30" s="4">
        <v>11200</v>
      </c>
      <c r="OV30" s="4">
        <v>11200</v>
      </c>
      <c r="OW30" s="4">
        <v>11200</v>
      </c>
      <c r="OX30" s="4">
        <v>11200</v>
      </c>
      <c r="OY30" s="4">
        <v>11200</v>
      </c>
      <c r="OZ30" s="4">
        <f>SUM(ON30:OY30)</f>
        <v>134400</v>
      </c>
      <c r="PA30" s="13">
        <f>+AQ30+CE30+DS30+FG30+GU30+II30+JW30+LK30+MY30+OM30+OZ30</f>
        <v>3896301</v>
      </c>
    </row>
    <row r="31" spans="1:418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58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59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60"/>
        <v>0</v>
      </c>
      <c r="AQ31" s="4">
        <f t="shared" si="61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62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63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64"/>
        <v>0</v>
      </c>
      <c r="CE31" s="4">
        <f t="shared" si="65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66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67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68"/>
        <v>0</v>
      </c>
      <c r="DS31" s="4">
        <f t="shared" si="69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71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72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73"/>
        <v>0</v>
      </c>
      <c r="FG31" s="4">
        <f t="shared" si="74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54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55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76"/>
        <v>0</v>
      </c>
      <c r="GU31" s="4">
        <f t="shared" si="77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56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57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79"/>
        <v>0</v>
      </c>
      <c r="II31" s="4">
        <f t="shared" si="80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81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82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83"/>
        <v>0</v>
      </c>
      <c r="JW31" s="4">
        <f t="shared" si="84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85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86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87"/>
        <v>0</v>
      </c>
      <c r="LK31" s="4">
        <f t="shared" si="88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89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90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91"/>
        <v>0</v>
      </c>
      <c r="MY31" s="4">
        <f t="shared" si="92"/>
        <v>0</v>
      </c>
      <c r="MZ31" s="4">
        <v>200436</v>
      </c>
      <c r="NA31" s="4">
        <v>200436</v>
      </c>
      <c r="NB31" s="4">
        <v>200436</v>
      </c>
      <c r="NC31" s="4">
        <v>239750</v>
      </c>
      <c r="ND31" s="4">
        <f>27600+239750</f>
        <v>267350</v>
      </c>
      <c r="NE31" s="4">
        <v>239750</v>
      </c>
      <c r="NF31" s="4">
        <v>253750</v>
      </c>
      <c r="NG31" s="4">
        <v>253750</v>
      </c>
      <c r="NH31" s="4">
        <v>253750</v>
      </c>
      <c r="NI31" s="4">
        <v>253750</v>
      </c>
      <c r="NJ31" s="4">
        <v>253750</v>
      </c>
      <c r="NK31" s="4">
        <v>253750</v>
      </c>
      <c r="NL31" s="4">
        <f t="shared" si="93"/>
        <v>2870658</v>
      </c>
      <c r="NM31" s="4">
        <v>5250</v>
      </c>
      <c r="NN31" s="4">
        <v>5250</v>
      </c>
      <c r="NO31" s="4">
        <v>5250</v>
      </c>
      <c r="NP31" s="4">
        <v>5250</v>
      </c>
      <c r="NQ31" s="4">
        <v>5250</v>
      </c>
      <c r="NR31" s="4">
        <v>5250</v>
      </c>
      <c r="NS31" s="4">
        <v>4200</v>
      </c>
      <c r="NT31" s="4">
        <v>4200</v>
      </c>
      <c r="NU31" s="4">
        <v>4200</v>
      </c>
      <c r="NV31" s="4">
        <v>5250</v>
      </c>
      <c r="NW31" s="4">
        <v>5250</v>
      </c>
      <c r="NX31" s="4">
        <v>5250</v>
      </c>
      <c r="NY31" s="4">
        <f t="shared" si="94"/>
        <v>59850</v>
      </c>
      <c r="NZ31" s="4">
        <v>5087</v>
      </c>
      <c r="OA31" s="4">
        <v>5087</v>
      </c>
      <c r="OB31" s="4">
        <v>5087</v>
      </c>
      <c r="OC31" s="4">
        <v>5288</v>
      </c>
      <c r="OD31" s="4">
        <f>603+5288</f>
        <v>5891</v>
      </c>
      <c r="OE31" s="4">
        <v>5288</v>
      </c>
      <c r="OF31" s="4">
        <v>5288</v>
      </c>
      <c r="OG31" s="4">
        <v>5288</v>
      </c>
      <c r="OH31" s="4">
        <v>5288</v>
      </c>
      <c r="OI31" s="4">
        <v>5288</v>
      </c>
      <c r="OJ31" s="4">
        <v>5288</v>
      </c>
      <c r="OK31" s="4">
        <v>5288</v>
      </c>
      <c r="OL31" s="4">
        <f t="shared" si="95"/>
        <v>63456</v>
      </c>
      <c r="OM31" s="4">
        <f t="shared" si="96"/>
        <v>2993964</v>
      </c>
      <c r="ON31" s="4"/>
      <c r="OO31" s="4"/>
      <c r="OP31" s="4"/>
      <c r="OQ31" s="4"/>
      <c r="OR31" s="4"/>
      <c r="OS31" s="4"/>
      <c r="OT31" s="4"/>
      <c r="OU31" s="4"/>
      <c r="OV31" s="4"/>
      <c r="OW31" s="4">
        <v>5600</v>
      </c>
      <c r="OX31" s="4">
        <v>5600</v>
      </c>
      <c r="OY31" s="4">
        <f>5600+118160</f>
        <v>123760</v>
      </c>
      <c r="OZ31" s="4">
        <f t="shared" si="97"/>
        <v>134960</v>
      </c>
      <c r="PA31" s="13">
        <f t="shared" si="98"/>
        <v>3128924</v>
      </c>
    </row>
    <row r="32" spans="1:418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58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59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60"/>
        <v>0</v>
      </c>
      <c r="AQ32" s="4">
        <f t="shared" si="61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62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63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64"/>
        <v>0</v>
      </c>
      <c r="CE32" s="4">
        <f t="shared" si="65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66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67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68"/>
        <v>0</v>
      </c>
      <c r="DS32" s="4">
        <f t="shared" si="69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71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72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73"/>
        <v>0</v>
      </c>
      <c r="FG32" s="4">
        <f t="shared" si="74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54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55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76"/>
        <v>0</v>
      </c>
      <c r="GU32" s="4">
        <f t="shared" si="77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56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57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79"/>
        <v>0</v>
      </c>
      <c r="II32" s="4">
        <f t="shared" si="80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81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82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83"/>
        <v>0</v>
      </c>
      <c r="JW32" s="4">
        <f t="shared" si="84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85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86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87"/>
        <v>0</v>
      </c>
      <c r="LK32" s="4">
        <f t="shared" si="88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89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90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91"/>
        <v>0</v>
      </c>
      <c r="MY32" s="4">
        <f t="shared" si="92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93"/>
        <v>0</v>
      </c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>
        <f t="shared" si="94"/>
        <v>0</v>
      </c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>
        <f t="shared" si="95"/>
        <v>0</v>
      </c>
      <c r="OM32" s="4">
        <f t="shared" si="96"/>
        <v>0</v>
      </c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>
        <f t="shared" si="97"/>
        <v>0</v>
      </c>
      <c r="PA32" s="13">
        <f t="shared" si="98"/>
        <v>0</v>
      </c>
    </row>
    <row r="33" spans="1:418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58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59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60"/>
        <v>0</v>
      </c>
      <c r="AQ33" s="4">
        <f t="shared" si="61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62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63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64"/>
        <v>0</v>
      </c>
      <c r="CE33" s="4">
        <f t="shared" si="65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66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67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68"/>
        <v>0</v>
      </c>
      <c r="DS33" s="4">
        <f t="shared" si="69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71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72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73"/>
        <v>0</v>
      </c>
      <c r="FG33" s="4">
        <f t="shared" si="74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54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55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76"/>
        <v>0</v>
      </c>
      <c r="GU33" s="4">
        <f t="shared" si="77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56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57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79"/>
        <v>0</v>
      </c>
      <c r="II33" s="4">
        <f t="shared" si="80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81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82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83"/>
        <v>0</v>
      </c>
      <c r="JW33" s="4">
        <f t="shared" si="84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85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86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87"/>
        <v>0</v>
      </c>
      <c r="LK33" s="4">
        <f t="shared" si="88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89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90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91"/>
        <v>0</v>
      </c>
      <c r="MY33" s="4">
        <f t="shared" si="92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93"/>
        <v>0</v>
      </c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>
        <f t="shared" si="94"/>
        <v>0</v>
      </c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>
        <f t="shared" si="95"/>
        <v>0</v>
      </c>
      <c r="OM33" s="4">
        <f t="shared" si="96"/>
        <v>0</v>
      </c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>
        <f t="shared" si="97"/>
        <v>0</v>
      </c>
      <c r="PA33" s="13">
        <f t="shared" si="98"/>
        <v>0</v>
      </c>
    </row>
    <row r="34" spans="1:418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58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59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60"/>
        <v>0</v>
      </c>
      <c r="AQ34" s="4">
        <f t="shared" si="61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62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63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64"/>
        <v>0</v>
      </c>
      <c r="CE34" s="4">
        <f t="shared" si="65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66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67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68"/>
        <v>0</v>
      </c>
      <c r="DS34" s="4">
        <f t="shared" si="69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71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72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73"/>
        <v>0</v>
      </c>
      <c r="FG34" s="4">
        <f t="shared" si="74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54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55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76"/>
        <v>0</v>
      </c>
      <c r="GU34" s="4">
        <f t="shared" si="77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56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57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79"/>
        <v>0</v>
      </c>
      <c r="II34" s="4">
        <f t="shared" si="80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81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82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83"/>
        <v>0</v>
      </c>
      <c r="JW34" s="4">
        <f t="shared" si="84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85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86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87"/>
        <v>0</v>
      </c>
      <c r="LK34" s="4">
        <f t="shared" si="88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89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90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91"/>
        <v>0</v>
      </c>
      <c r="MY34" s="4">
        <f t="shared" si="92"/>
        <v>0</v>
      </c>
      <c r="MZ34" s="4">
        <v>51410</v>
      </c>
      <c r="NA34" s="4">
        <v>51410</v>
      </c>
      <c r="NB34" s="4">
        <v>51410</v>
      </c>
      <c r="NC34" s="4">
        <v>53500</v>
      </c>
      <c r="ND34" s="4">
        <f>6270+53500</f>
        <v>59770</v>
      </c>
      <c r="NE34" s="4">
        <v>53500</v>
      </c>
      <c r="NF34" s="4">
        <v>57500</v>
      </c>
      <c r="NG34" s="4">
        <v>57500</v>
      </c>
      <c r="NH34" s="4">
        <v>57500</v>
      </c>
      <c r="NI34" s="4">
        <v>57500</v>
      </c>
      <c r="NJ34" s="4">
        <v>57500</v>
      </c>
      <c r="NK34" s="4">
        <v>57500</v>
      </c>
      <c r="NL34" s="4">
        <f t="shared" si="93"/>
        <v>666000</v>
      </c>
      <c r="NM34" s="4">
        <v>1500</v>
      </c>
      <c r="NN34" s="4">
        <v>1500</v>
      </c>
      <c r="NO34" s="4">
        <v>1500</v>
      </c>
      <c r="NP34" s="4">
        <v>1500</v>
      </c>
      <c r="NQ34" s="4">
        <v>1500</v>
      </c>
      <c r="NR34" s="4">
        <v>1500</v>
      </c>
      <c r="NS34" s="4">
        <v>1200</v>
      </c>
      <c r="NT34" s="4">
        <v>1200</v>
      </c>
      <c r="NU34" s="4">
        <v>1200</v>
      </c>
      <c r="NV34" s="4">
        <v>1500</v>
      </c>
      <c r="NW34" s="4">
        <v>1500</v>
      </c>
      <c r="NX34" s="4">
        <v>1500</v>
      </c>
      <c r="NY34" s="4">
        <f t="shared" si="94"/>
        <v>17100</v>
      </c>
      <c r="NZ34" s="4">
        <v>1542</v>
      </c>
      <c r="OA34" s="4">
        <v>1542</v>
      </c>
      <c r="OB34" s="4">
        <v>1542</v>
      </c>
      <c r="OC34" s="4">
        <v>1605</v>
      </c>
      <c r="OD34" s="4">
        <f>189+1605</f>
        <v>1794</v>
      </c>
      <c r="OE34" s="4">
        <v>1605</v>
      </c>
      <c r="OF34" s="4">
        <v>1605</v>
      </c>
      <c r="OG34" s="4">
        <v>1605</v>
      </c>
      <c r="OH34" s="4">
        <v>1605</v>
      </c>
      <c r="OI34" s="4">
        <v>1605</v>
      </c>
      <c r="OJ34" s="4">
        <v>1605</v>
      </c>
      <c r="OK34" s="4">
        <v>1605</v>
      </c>
      <c r="OL34" s="4">
        <f t="shared" si="95"/>
        <v>19260</v>
      </c>
      <c r="OM34" s="4">
        <f t="shared" si="96"/>
        <v>702360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>
        <f t="shared" si="97"/>
        <v>0</v>
      </c>
      <c r="PA34" s="13">
        <f t="shared" si="98"/>
        <v>702360</v>
      </c>
    </row>
    <row r="35" spans="1:418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58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59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60"/>
        <v>0</v>
      </c>
      <c r="AQ35" s="4">
        <f t="shared" si="61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62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63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64"/>
        <v>0</v>
      </c>
      <c r="CE35" s="4">
        <f t="shared" si="65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66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67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68"/>
        <v>0</v>
      </c>
      <c r="DS35" s="4">
        <f t="shared" si="69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71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72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73"/>
        <v>0</v>
      </c>
      <c r="FG35" s="4">
        <f t="shared" si="74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54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55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76"/>
        <v>0</v>
      </c>
      <c r="GU35" s="4">
        <f t="shared" si="77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56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57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79"/>
        <v>0</v>
      </c>
      <c r="II35" s="4">
        <f t="shared" si="80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81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82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83"/>
        <v>0</v>
      </c>
      <c r="JW35" s="4">
        <f t="shared" si="84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85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86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87"/>
        <v>0</v>
      </c>
      <c r="LK35" s="4">
        <f t="shared" si="88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89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90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91"/>
        <v>0</v>
      </c>
      <c r="MY35" s="4">
        <f t="shared" si="92"/>
        <v>0</v>
      </c>
      <c r="MZ35" s="7">
        <v>50890</v>
      </c>
      <c r="NA35" s="7">
        <v>50890</v>
      </c>
      <c r="NB35" s="7">
        <v>50890</v>
      </c>
      <c r="NC35" s="7">
        <v>52930</v>
      </c>
      <c r="ND35" s="7">
        <f>6120+52930</f>
        <v>59050</v>
      </c>
      <c r="NE35" s="7">
        <v>52930</v>
      </c>
      <c r="NF35" s="7">
        <v>56930</v>
      </c>
      <c r="NG35" s="7">
        <v>56930</v>
      </c>
      <c r="NH35" s="7">
        <v>56930</v>
      </c>
      <c r="NI35" s="7">
        <v>56930</v>
      </c>
      <c r="NJ35" s="7">
        <v>56930</v>
      </c>
      <c r="NK35" s="7">
        <v>56930</v>
      </c>
      <c r="NL35" s="4">
        <f t="shared" si="93"/>
        <v>659160</v>
      </c>
      <c r="NM35" s="7">
        <v>1500</v>
      </c>
      <c r="NN35" s="7">
        <v>1500</v>
      </c>
      <c r="NO35" s="7">
        <v>1500</v>
      </c>
      <c r="NP35" s="7">
        <v>1500</v>
      </c>
      <c r="NQ35" s="7">
        <v>1500</v>
      </c>
      <c r="NR35" s="7">
        <v>1500</v>
      </c>
      <c r="NS35" s="7">
        <v>1200</v>
      </c>
      <c r="NT35" s="7">
        <v>1200</v>
      </c>
      <c r="NU35" s="7">
        <v>1200</v>
      </c>
      <c r="NV35" s="7">
        <v>1500</v>
      </c>
      <c r="NW35" s="7">
        <v>1500</v>
      </c>
      <c r="NX35" s="7">
        <v>1500</v>
      </c>
      <c r="NY35" s="4">
        <f t="shared" si="94"/>
        <v>17100</v>
      </c>
      <c r="NZ35" s="7">
        <v>1526</v>
      </c>
      <c r="OA35" s="7">
        <v>1526</v>
      </c>
      <c r="OB35" s="7">
        <v>1526</v>
      </c>
      <c r="OC35" s="7">
        <v>1588</v>
      </c>
      <c r="OD35" s="7">
        <f>183+1588</f>
        <v>1771</v>
      </c>
      <c r="OE35" s="7">
        <v>1588</v>
      </c>
      <c r="OF35" s="7">
        <v>1588</v>
      </c>
      <c r="OG35" s="7">
        <v>1588</v>
      </c>
      <c r="OH35" s="7">
        <v>1588</v>
      </c>
      <c r="OI35" s="7">
        <v>1588</v>
      </c>
      <c r="OJ35" s="7">
        <v>1588</v>
      </c>
      <c r="OK35" s="7">
        <v>1588</v>
      </c>
      <c r="OL35" s="4">
        <f t="shared" si="95"/>
        <v>19053</v>
      </c>
      <c r="OM35" s="4">
        <f t="shared" si="96"/>
        <v>695313</v>
      </c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4">
        <f t="shared" si="97"/>
        <v>0</v>
      </c>
      <c r="PA35" s="13">
        <f t="shared" si="98"/>
        <v>695313</v>
      </c>
    </row>
    <row r="36" spans="1:418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58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59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60"/>
        <v>0</v>
      </c>
      <c r="AQ36" s="4">
        <f t="shared" si="61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62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63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64"/>
        <v>0</v>
      </c>
      <c r="CE36" s="4">
        <f t="shared" si="65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66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67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68"/>
        <v>0</v>
      </c>
      <c r="DS36" s="4">
        <f t="shared" si="69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71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72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73"/>
        <v>0</v>
      </c>
      <c r="FG36" s="4">
        <f t="shared" si="74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54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55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76"/>
        <v>0</v>
      </c>
      <c r="GU36" s="4">
        <f t="shared" si="77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56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57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79"/>
        <v>0</v>
      </c>
      <c r="II36" s="4">
        <f t="shared" si="80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81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82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83"/>
        <v>0</v>
      </c>
      <c r="JW36" s="4">
        <f t="shared" si="84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85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86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87"/>
        <v>0</v>
      </c>
      <c r="LK36" s="4">
        <f t="shared" si="88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89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90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91"/>
        <v>0</v>
      </c>
      <c r="MY36" s="4">
        <f t="shared" si="92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93"/>
        <v>0</v>
      </c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4">
        <f t="shared" si="94"/>
        <v>0</v>
      </c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4">
        <f t="shared" si="95"/>
        <v>0</v>
      </c>
      <c r="OM36" s="4">
        <f t="shared" si="96"/>
        <v>0</v>
      </c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4">
        <f t="shared" si="97"/>
        <v>0</v>
      </c>
      <c r="PA36" s="13">
        <f t="shared" si="98"/>
        <v>0</v>
      </c>
    </row>
    <row r="37" spans="1:418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58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59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60"/>
        <v>0</v>
      </c>
      <c r="AQ37" s="4">
        <f t="shared" si="61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62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63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64"/>
        <v>0</v>
      </c>
      <c r="CE37" s="4">
        <f t="shared" si="65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66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67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68"/>
        <v>0</v>
      </c>
      <c r="DS37" s="4">
        <f t="shared" si="69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71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72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73"/>
        <v>0</v>
      </c>
      <c r="FG37" s="4">
        <f t="shared" si="74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54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55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76"/>
        <v>0</v>
      </c>
      <c r="GU37" s="4">
        <f t="shared" si="77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56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57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79"/>
        <v>0</v>
      </c>
      <c r="II37" s="4">
        <f t="shared" si="80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81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82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83"/>
        <v>0</v>
      </c>
      <c r="JW37" s="4">
        <f t="shared" si="84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85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86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87"/>
        <v>0</v>
      </c>
      <c r="LK37" s="4">
        <f t="shared" si="88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89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90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91"/>
        <v>0</v>
      </c>
      <c r="MY37" s="4">
        <f t="shared" si="92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93"/>
        <v>0</v>
      </c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4">
        <f t="shared" si="94"/>
        <v>0</v>
      </c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4">
        <f t="shared" si="95"/>
        <v>0</v>
      </c>
      <c r="OM37" s="4">
        <f t="shared" si="96"/>
        <v>0</v>
      </c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4">
        <f t="shared" si="97"/>
        <v>0</v>
      </c>
      <c r="PA37" s="13">
        <f t="shared" si="98"/>
        <v>0</v>
      </c>
    </row>
    <row r="38" spans="1:418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58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59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60"/>
        <v>0</v>
      </c>
      <c r="AQ38" s="4">
        <f t="shared" si="61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62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63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64"/>
        <v>0</v>
      </c>
      <c r="CE38" s="4">
        <f t="shared" si="65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66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67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68"/>
        <v>0</v>
      </c>
      <c r="DS38" s="4">
        <f t="shared" si="69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71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72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73"/>
        <v>0</v>
      </c>
      <c r="FG38" s="4">
        <f t="shared" si="74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54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55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76"/>
        <v>0</v>
      </c>
      <c r="GU38" s="4">
        <f t="shared" si="77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56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57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79"/>
        <v>0</v>
      </c>
      <c r="II38" s="4">
        <f t="shared" si="80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81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82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83"/>
        <v>0</v>
      </c>
      <c r="JW38" s="4">
        <f t="shared" si="84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85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86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87"/>
        <v>0</v>
      </c>
      <c r="LK38" s="4">
        <f t="shared" si="88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89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90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91"/>
        <v>0</v>
      </c>
      <c r="MY38" s="4">
        <f t="shared" si="92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93"/>
        <v>0</v>
      </c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4">
        <f t="shared" si="94"/>
        <v>0</v>
      </c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4">
        <f t="shared" si="95"/>
        <v>0</v>
      </c>
      <c r="OM38" s="4">
        <f t="shared" si="96"/>
        <v>0</v>
      </c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4">
        <f t="shared" si="97"/>
        <v>0</v>
      </c>
      <c r="PA38" s="13">
        <f t="shared" si="98"/>
        <v>0</v>
      </c>
    </row>
    <row r="39" spans="1:418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58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59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60"/>
        <v>0</v>
      </c>
      <c r="AQ39" s="4">
        <f t="shared" si="61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62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63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64"/>
        <v>0</v>
      </c>
      <c r="CE39" s="4">
        <f t="shared" si="65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66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67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68"/>
        <v>0</v>
      </c>
      <c r="DS39" s="4">
        <f t="shared" si="69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71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72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73"/>
        <v>0</v>
      </c>
      <c r="FG39" s="4">
        <f t="shared" si="74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54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55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76"/>
        <v>0</v>
      </c>
      <c r="GU39" s="4">
        <f t="shared" si="77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56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57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79"/>
        <v>0</v>
      </c>
      <c r="II39" s="4">
        <f t="shared" si="80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81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82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83"/>
        <v>0</v>
      </c>
      <c r="JW39" s="4">
        <f t="shared" si="84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85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86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87"/>
        <v>0</v>
      </c>
      <c r="LK39" s="4">
        <f t="shared" si="88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89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90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91"/>
        <v>0</v>
      </c>
      <c r="MY39" s="4">
        <f t="shared" si="92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93"/>
        <v>0</v>
      </c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4">
        <f t="shared" si="94"/>
        <v>0</v>
      </c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4">
        <f t="shared" si="95"/>
        <v>0</v>
      </c>
      <c r="OM39" s="4">
        <f t="shared" si="96"/>
        <v>0</v>
      </c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4">
        <f t="shared" si="97"/>
        <v>0</v>
      </c>
      <c r="PA39" s="13">
        <f t="shared" si="98"/>
        <v>0</v>
      </c>
      <c r="PB39" s="40">
        <f>SUM(PA30:PA39)</f>
        <v>8422898</v>
      </c>
    </row>
    <row r="40" spans="1:418" s="10" customFormat="1" ht="24.75" thickBot="1" x14ac:dyDescent="0.6">
      <c r="A40" s="8"/>
      <c r="B40" s="8"/>
      <c r="C40" s="8"/>
      <c r="D40" s="9">
        <f>SUM(D6:D39)</f>
        <v>230060</v>
      </c>
      <c r="E40" s="9">
        <f t="shared" ref="E40:O40" si="107">SUM(E6:E39)</f>
        <v>230060</v>
      </c>
      <c r="F40" s="9">
        <f t="shared" si="107"/>
        <v>230060</v>
      </c>
      <c r="G40" s="9">
        <f t="shared" si="107"/>
        <v>230060</v>
      </c>
      <c r="H40" s="9">
        <f t="shared" si="107"/>
        <v>278060</v>
      </c>
      <c r="I40" s="9">
        <f t="shared" si="107"/>
        <v>239660</v>
      </c>
      <c r="J40" s="9">
        <f t="shared" si="107"/>
        <v>253660</v>
      </c>
      <c r="K40" s="9">
        <f t="shared" si="107"/>
        <v>253660</v>
      </c>
      <c r="L40" s="9">
        <f t="shared" si="107"/>
        <v>253660</v>
      </c>
      <c r="M40" s="9">
        <f t="shared" si="107"/>
        <v>253660</v>
      </c>
      <c r="N40" s="9">
        <f t="shared" si="107"/>
        <v>253660</v>
      </c>
      <c r="O40" s="9">
        <f t="shared" si="107"/>
        <v>253660</v>
      </c>
      <c r="P40" s="9">
        <f>SUM(D40:O40)</f>
        <v>2959920</v>
      </c>
      <c r="Q40" s="9">
        <f>SUM(Q6:Q39)</f>
        <v>5250</v>
      </c>
      <c r="R40" s="9">
        <f t="shared" ref="R40" si="108">SUM(R6:R39)</f>
        <v>5250</v>
      </c>
      <c r="S40" s="9">
        <f t="shared" ref="S40" si="109">SUM(S6:S39)</f>
        <v>5250</v>
      </c>
      <c r="T40" s="9">
        <f t="shared" ref="T40" si="110">SUM(T6:T39)</f>
        <v>5250</v>
      </c>
      <c r="U40" s="9">
        <f t="shared" ref="U40" si="111">SUM(U6:U39)</f>
        <v>5250</v>
      </c>
      <c r="V40" s="9">
        <f t="shared" ref="V40" si="112">SUM(V6:V39)</f>
        <v>4500</v>
      </c>
      <c r="W40" s="9">
        <f t="shared" ref="W40" si="113">SUM(W6:W39)</f>
        <v>4500</v>
      </c>
      <c r="X40" s="9">
        <f t="shared" ref="X40" si="114">SUM(X6:X39)</f>
        <v>4200</v>
      </c>
      <c r="Y40" s="9">
        <f t="shared" ref="Y40" si="115">SUM(Y6:Y39)</f>
        <v>5250</v>
      </c>
      <c r="Z40" s="9">
        <f t="shared" ref="Z40" si="116">SUM(Z6:Z39)</f>
        <v>5250</v>
      </c>
      <c r="AA40" s="9">
        <f t="shared" ref="AA40" si="117">SUM(AA6:AA39)</f>
        <v>5250</v>
      </c>
      <c r="AB40" s="9">
        <f t="shared" ref="AB40" si="118">SUM(AB6:AB39)</f>
        <v>2100</v>
      </c>
      <c r="AC40" s="9">
        <f>SUM(Q40:AB40)</f>
        <v>57300</v>
      </c>
      <c r="AD40" s="9">
        <f>SUM(AD6:AD39)</f>
        <v>5911</v>
      </c>
      <c r="AE40" s="9">
        <f t="shared" ref="AE40" si="119">SUM(AE6:AE39)</f>
        <v>5911</v>
      </c>
      <c r="AF40" s="9">
        <f t="shared" ref="AF40" si="120">SUM(AF6:AF39)</f>
        <v>5911</v>
      </c>
      <c r="AG40" s="9">
        <f t="shared" ref="AG40" si="121">SUM(AG6:AG39)</f>
        <v>5911</v>
      </c>
      <c r="AH40" s="9">
        <f t="shared" ref="AH40" si="122">SUM(AH6:AH39)</f>
        <v>6761</v>
      </c>
      <c r="AI40" s="9">
        <f t="shared" ref="AI40" si="123">SUM(AI6:AI39)</f>
        <v>6157</v>
      </c>
      <c r="AJ40" s="9">
        <f t="shared" ref="AJ40" si="124">SUM(AJ6:AJ39)</f>
        <v>6157</v>
      </c>
      <c r="AK40" s="9">
        <f t="shared" ref="AK40" si="125">SUM(AK6:AK39)</f>
        <v>6157</v>
      </c>
      <c r="AL40" s="9">
        <f t="shared" ref="AL40" si="126">SUM(AL6:AL39)</f>
        <v>6157</v>
      </c>
      <c r="AM40" s="9">
        <f t="shared" ref="AM40" si="127">SUM(AM6:AM39)</f>
        <v>6157</v>
      </c>
      <c r="AN40" s="9">
        <f t="shared" ref="AN40" si="128">SUM(AN6:AN39)</f>
        <v>6157</v>
      </c>
      <c r="AO40" s="9">
        <f t="shared" ref="AO40" si="129">SUM(AO6:AO39)</f>
        <v>6157</v>
      </c>
      <c r="AP40" s="9">
        <f>SUM(AD40:AO40)</f>
        <v>73504</v>
      </c>
      <c r="AQ40" s="9">
        <f t="shared" si="61"/>
        <v>3090724</v>
      </c>
      <c r="AR40" s="9">
        <f>SUM(AR6:AR39)</f>
        <v>151670</v>
      </c>
      <c r="AS40" s="9">
        <f t="shared" ref="AS40" si="130">SUM(AS6:AS39)</f>
        <v>151670</v>
      </c>
      <c r="AT40" s="9">
        <f t="shared" ref="AT40" si="131">SUM(AT6:AT39)</f>
        <v>151670</v>
      </c>
      <c r="AU40" s="9">
        <f t="shared" ref="AU40" si="132">SUM(AU6:AU39)</f>
        <v>151670</v>
      </c>
      <c r="AV40" s="9">
        <f t="shared" ref="AV40" si="133">SUM(AV6:AV39)</f>
        <v>188620</v>
      </c>
      <c r="AW40" s="9">
        <f t="shared" ref="AW40" si="134">SUM(AW6:AW39)</f>
        <v>159060</v>
      </c>
      <c r="AX40" s="9">
        <f t="shared" ref="AX40" si="135">SUM(AX6:AX39)</f>
        <v>169060</v>
      </c>
      <c r="AY40" s="9">
        <f t="shared" ref="AY40" si="136">SUM(AY6:AY39)</f>
        <v>169060</v>
      </c>
      <c r="AZ40" s="9">
        <f t="shared" ref="AZ40" si="137">SUM(AZ6:AZ39)</f>
        <v>169060</v>
      </c>
      <c r="BA40" s="9">
        <f t="shared" ref="BA40" si="138">SUM(BA6:BA39)</f>
        <v>169060</v>
      </c>
      <c r="BB40" s="9">
        <f t="shared" ref="BB40" si="139">SUM(BB6:BB39)</f>
        <v>169060</v>
      </c>
      <c r="BC40" s="9">
        <f t="shared" ref="BC40" si="140">SUM(BC6:BC39)</f>
        <v>169060</v>
      </c>
      <c r="BD40" s="9">
        <f>SUM(AR40:BC40)</f>
        <v>1968720</v>
      </c>
      <c r="BE40" s="9">
        <f>SUM(BE6:BE39)</f>
        <v>3750</v>
      </c>
      <c r="BF40" s="9">
        <f t="shared" ref="BF40" si="141">SUM(BF6:BF39)</f>
        <v>3750</v>
      </c>
      <c r="BG40" s="9">
        <f t="shared" ref="BG40" si="142">SUM(BG6:BG39)</f>
        <v>3750</v>
      </c>
      <c r="BH40" s="9">
        <f t="shared" ref="BH40" si="143">SUM(BH6:BH39)</f>
        <v>3750</v>
      </c>
      <c r="BI40" s="9">
        <f t="shared" ref="BI40" si="144">SUM(BI6:BI39)</f>
        <v>3750</v>
      </c>
      <c r="BJ40" s="9">
        <f t="shared" ref="BJ40" si="145">SUM(BJ6:BJ39)</f>
        <v>3000</v>
      </c>
      <c r="BK40" s="9">
        <f t="shared" ref="BK40" si="146">SUM(BK6:BK39)</f>
        <v>3000</v>
      </c>
      <c r="BL40" s="9">
        <f t="shared" ref="BL40" si="147">SUM(BL6:BL39)</f>
        <v>3000</v>
      </c>
      <c r="BM40" s="9">
        <f t="shared" ref="BM40" si="148">SUM(BM6:BM39)</f>
        <v>3750</v>
      </c>
      <c r="BN40" s="9">
        <f t="shared" ref="BN40" si="149">SUM(BN6:BN39)</f>
        <v>3750</v>
      </c>
      <c r="BO40" s="9">
        <f t="shared" ref="BO40" si="150">SUM(BO6:BO39)</f>
        <v>3750</v>
      </c>
      <c r="BP40" s="9">
        <f t="shared" ref="BP40" si="151">SUM(BP6:BP39)</f>
        <v>1500</v>
      </c>
      <c r="BQ40" s="9">
        <f t="shared" si="63"/>
        <v>40500</v>
      </c>
      <c r="BR40" s="9">
        <f>SUM(BR6:BR39)</f>
        <v>2876</v>
      </c>
      <c r="BS40" s="9">
        <f t="shared" ref="BS40" si="152">SUM(BS6:BS39)</f>
        <v>2876</v>
      </c>
      <c r="BT40" s="9">
        <f t="shared" ref="BT40" si="153">SUM(BT6:BT39)</f>
        <v>2876</v>
      </c>
      <c r="BU40" s="9">
        <f t="shared" ref="BU40" si="154">SUM(BU6:BU39)</f>
        <v>2876</v>
      </c>
      <c r="BV40" s="9">
        <f t="shared" ref="BV40" si="155">SUM(BV6:BV39)</f>
        <v>3596</v>
      </c>
      <c r="BW40" s="9">
        <f t="shared" ref="BW40" si="156">SUM(BW6:BW39)</f>
        <v>3020</v>
      </c>
      <c r="BX40" s="9">
        <f t="shared" ref="BX40" si="157">SUM(BX6:BX39)</f>
        <v>3840</v>
      </c>
      <c r="BY40" s="9">
        <f t="shared" ref="BY40" si="158">SUM(BY6:BY39)</f>
        <v>3840</v>
      </c>
      <c r="BZ40" s="9">
        <f t="shared" ref="BZ40" si="159">SUM(BZ6:BZ39)</f>
        <v>3840</v>
      </c>
      <c r="CA40" s="9">
        <f t="shared" ref="CA40" si="160">SUM(CA6:CA39)</f>
        <v>3840</v>
      </c>
      <c r="CB40" s="9">
        <f t="shared" ref="CB40" si="161">SUM(CB6:CB39)</f>
        <v>3840</v>
      </c>
      <c r="CC40" s="9">
        <f t="shared" ref="CC40" si="162">SUM(CC6:CC39)</f>
        <v>3840</v>
      </c>
      <c r="CD40" s="9">
        <f t="shared" si="64"/>
        <v>41160</v>
      </c>
      <c r="CE40" s="9">
        <f t="shared" si="65"/>
        <v>2050380</v>
      </c>
      <c r="CF40" s="9">
        <f>SUM(CF6:CF39)</f>
        <v>0</v>
      </c>
      <c r="CG40" s="9">
        <f t="shared" ref="CG40" si="163">SUM(CG6:CG39)</f>
        <v>0</v>
      </c>
      <c r="CH40" s="9">
        <f t="shared" ref="CH40" si="164">SUM(CH6:CH39)</f>
        <v>0</v>
      </c>
      <c r="CI40" s="9">
        <f t="shared" ref="CI40" si="165">SUM(CI6:CI39)</f>
        <v>0</v>
      </c>
      <c r="CJ40" s="9">
        <f t="shared" ref="CJ40" si="166">SUM(CJ6:CJ39)</f>
        <v>0</v>
      </c>
      <c r="CK40" s="9">
        <f t="shared" ref="CK40" si="167">SUM(CK6:CK39)</f>
        <v>0</v>
      </c>
      <c r="CL40" s="9">
        <f t="shared" ref="CL40" si="168">SUM(CL6:CL39)</f>
        <v>0</v>
      </c>
      <c r="CM40" s="9">
        <f t="shared" ref="CM40" si="169">SUM(CM6:CM39)</f>
        <v>0</v>
      </c>
      <c r="CN40" s="9">
        <f t="shared" ref="CN40" si="170">SUM(CN6:CN39)</f>
        <v>0</v>
      </c>
      <c r="CO40" s="9">
        <f t="shared" ref="CO40" si="171">SUM(CO6:CO39)</f>
        <v>0</v>
      </c>
      <c r="CP40" s="9">
        <f t="shared" ref="CP40" si="172">SUM(CP6:CP39)</f>
        <v>0</v>
      </c>
      <c r="CQ40" s="9">
        <f t="shared" ref="CQ40" si="173">SUM(CQ6:CQ39)</f>
        <v>0</v>
      </c>
      <c r="CR40" s="9">
        <f t="shared" si="66"/>
        <v>0</v>
      </c>
      <c r="CS40" s="9">
        <f>SUM(CS6:CS39)</f>
        <v>0</v>
      </c>
      <c r="CT40" s="9">
        <f t="shared" ref="CT40" si="174">SUM(CT6:CT39)</f>
        <v>0</v>
      </c>
      <c r="CU40" s="9">
        <f t="shared" ref="CU40" si="175">SUM(CU6:CU39)</f>
        <v>0</v>
      </c>
      <c r="CV40" s="9">
        <f t="shared" ref="CV40" si="176">SUM(CV6:CV39)</f>
        <v>960</v>
      </c>
      <c r="CW40" s="9">
        <f t="shared" ref="CW40" si="177">SUM(CW6:CW39)</f>
        <v>0</v>
      </c>
      <c r="CX40" s="9">
        <f t="shared" ref="CX40" si="178">SUM(CX6:CX39)</f>
        <v>0</v>
      </c>
      <c r="CY40" s="9">
        <f t="shared" ref="CY40" si="179">SUM(CY6:CY39)</f>
        <v>0</v>
      </c>
      <c r="CZ40" s="9">
        <f t="shared" ref="CZ40" si="180">SUM(CZ6:CZ39)</f>
        <v>0</v>
      </c>
      <c r="DA40" s="9">
        <f t="shared" ref="DA40" si="181">SUM(DA6:DA39)</f>
        <v>0</v>
      </c>
      <c r="DB40" s="9">
        <f t="shared" ref="DB40" si="182">SUM(DB6:DB39)</f>
        <v>0</v>
      </c>
      <c r="DC40" s="9">
        <f t="shared" ref="DC40" si="183">SUM(DC6:DC39)</f>
        <v>0</v>
      </c>
      <c r="DD40" s="9">
        <f t="shared" ref="DD40" si="184">SUM(DD6:DD39)</f>
        <v>0</v>
      </c>
      <c r="DE40" s="9">
        <f t="shared" si="67"/>
        <v>960</v>
      </c>
      <c r="DF40" s="9">
        <f>SUM(DF6:DF39)</f>
        <v>0</v>
      </c>
      <c r="DG40" s="9">
        <f t="shared" ref="DG40" si="185">SUM(DG6:DG39)</f>
        <v>0</v>
      </c>
      <c r="DH40" s="9">
        <f t="shared" ref="DH40" si="186">SUM(DH6:DH39)</f>
        <v>0</v>
      </c>
      <c r="DI40" s="9">
        <f t="shared" ref="DI40" si="187">SUM(DI6:DI39)</f>
        <v>0</v>
      </c>
      <c r="DJ40" s="9">
        <f t="shared" ref="DJ40" si="188">SUM(DJ6:DJ39)</f>
        <v>0</v>
      </c>
      <c r="DK40" s="9">
        <f t="shared" ref="DK40" si="189">SUM(DK6:DK39)</f>
        <v>0</v>
      </c>
      <c r="DL40" s="9">
        <f t="shared" ref="DL40" si="190">SUM(DL6:DL39)</f>
        <v>0</v>
      </c>
      <c r="DM40" s="9">
        <f t="shared" ref="DM40" si="191">SUM(DM6:DM39)</f>
        <v>0</v>
      </c>
      <c r="DN40" s="9">
        <f t="shared" ref="DN40" si="192">SUM(DN6:DN39)</f>
        <v>0</v>
      </c>
      <c r="DO40" s="9">
        <f t="shared" ref="DO40" si="193">SUM(DO6:DO39)</f>
        <v>0</v>
      </c>
      <c r="DP40" s="9">
        <f t="shared" ref="DP40" si="194">SUM(DP6:DP39)</f>
        <v>0</v>
      </c>
      <c r="DQ40" s="9">
        <f t="shared" ref="DQ40" si="195">SUM(DQ6:DQ39)</f>
        <v>0</v>
      </c>
      <c r="DR40" s="9">
        <f t="shared" si="68"/>
        <v>0</v>
      </c>
      <c r="DS40" s="9">
        <f t="shared" si="69"/>
        <v>960</v>
      </c>
      <c r="DT40" s="9">
        <f>SUM(DT6:DT39)</f>
        <v>137010</v>
      </c>
      <c r="DU40" s="9">
        <f t="shared" ref="DU40" si="196">SUM(DU6:DU39)</f>
        <v>105510</v>
      </c>
      <c r="DV40" s="9">
        <f t="shared" ref="DV40" si="197">SUM(DV6:DV39)</f>
        <v>105510</v>
      </c>
      <c r="DW40" s="9">
        <f t="shared" ref="DW40" si="198">SUM(DW6:DW39)</f>
        <v>105510</v>
      </c>
      <c r="DX40" s="9">
        <f t="shared" ref="DX40" si="199">SUM(DX6:DX39)</f>
        <v>128570</v>
      </c>
      <c r="DY40" s="9">
        <f t="shared" ref="DY40" si="200">SUM(DY6:DY39)</f>
        <v>109850</v>
      </c>
      <c r="DZ40" s="9">
        <f t="shared" ref="DZ40" si="201">SUM(DZ6:DZ39)</f>
        <v>115850</v>
      </c>
      <c r="EA40" s="9">
        <f t="shared" ref="EA40" si="202">SUM(EA6:EA39)</f>
        <v>115850</v>
      </c>
      <c r="EB40" s="9">
        <f t="shared" ref="EB40" si="203">SUM(EB6:EB39)</f>
        <v>115850</v>
      </c>
      <c r="EC40" s="9">
        <f t="shared" ref="EC40" si="204">SUM(EC6:EC39)</f>
        <v>115850</v>
      </c>
      <c r="ED40" s="9">
        <f t="shared" ref="ED40" si="205">SUM(ED6:ED39)</f>
        <v>115850</v>
      </c>
      <c r="EE40" s="9">
        <f t="shared" ref="EE40" si="206">SUM(EE6:EE39)</f>
        <v>115850</v>
      </c>
      <c r="EF40" s="9">
        <f t="shared" si="71"/>
        <v>1387060</v>
      </c>
      <c r="EG40" s="9">
        <f>SUM(EG6:EG39)</f>
        <v>3000</v>
      </c>
      <c r="EH40" s="9">
        <f t="shared" ref="EH40" si="207">SUM(EH6:EH39)</f>
        <v>2250</v>
      </c>
      <c r="EI40" s="9">
        <f t="shared" ref="EI40" si="208">SUM(EI6:EI39)</f>
        <v>2250</v>
      </c>
      <c r="EJ40" s="9">
        <f t="shared" ref="EJ40" si="209">SUM(EJ6:EJ39)</f>
        <v>2250</v>
      </c>
      <c r="EK40" s="9">
        <f t="shared" ref="EK40" si="210">SUM(EK6:EK39)</f>
        <v>2250</v>
      </c>
      <c r="EL40" s="9">
        <f t="shared" ref="EL40" si="211">SUM(EL6:EL39)</f>
        <v>1800</v>
      </c>
      <c r="EM40" s="9">
        <f t="shared" ref="EM40" si="212">SUM(EM6:EM39)</f>
        <v>1800</v>
      </c>
      <c r="EN40" s="9">
        <f t="shared" ref="EN40" si="213">SUM(EN6:EN39)</f>
        <v>1800</v>
      </c>
      <c r="EO40" s="9">
        <f t="shared" ref="EO40" si="214">SUM(EO6:EO39)</f>
        <v>2250</v>
      </c>
      <c r="EP40" s="9">
        <f t="shared" ref="EP40" si="215">SUM(EP6:EP39)</f>
        <v>2250</v>
      </c>
      <c r="EQ40" s="9">
        <f t="shared" ref="EQ40" si="216">SUM(EQ6:EQ39)</f>
        <v>2250</v>
      </c>
      <c r="ER40" s="9">
        <f t="shared" ref="ER40" si="217">SUM(ER6:ER39)</f>
        <v>900</v>
      </c>
      <c r="ES40" s="9">
        <f t="shared" si="72"/>
        <v>25050</v>
      </c>
      <c r="ET40" s="9">
        <f>SUM(ET6:ET39)</f>
        <v>0</v>
      </c>
      <c r="EU40" s="9">
        <f t="shared" ref="EU40" si="218">SUM(EU6:EU39)</f>
        <v>0</v>
      </c>
      <c r="EV40" s="9">
        <f t="shared" ref="EV40" si="219">SUM(EV6:EV39)</f>
        <v>0</v>
      </c>
      <c r="EW40" s="9">
        <f t="shared" ref="EW40" si="220">SUM(EW6:EW39)</f>
        <v>0</v>
      </c>
      <c r="EX40" s="9">
        <f t="shared" ref="EX40" si="221">SUM(EX6:EX39)</f>
        <v>0</v>
      </c>
      <c r="EY40" s="9">
        <f t="shared" ref="EY40" si="222">SUM(EY6:EY39)</f>
        <v>0</v>
      </c>
      <c r="EZ40" s="9">
        <f t="shared" ref="EZ40" si="223">SUM(EZ6:EZ39)</f>
        <v>0</v>
      </c>
      <c r="FA40" s="9">
        <f t="shared" ref="FA40" si="224">SUM(FA6:FA39)</f>
        <v>0</v>
      </c>
      <c r="FB40" s="9">
        <f t="shared" ref="FB40" si="225">SUM(FB6:FB39)</f>
        <v>0</v>
      </c>
      <c r="FC40" s="9">
        <f t="shared" ref="FC40" si="226">SUM(FC6:FC39)</f>
        <v>0</v>
      </c>
      <c r="FD40" s="9">
        <f t="shared" ref="FD40" si="227">SUM(FD6:FD39)</f>
        <v>0</v>
      </c>
      <c r="FE40" s="9">
        <f t="shared" ref="FE40" si="228">SUM(FE6:FE39)</f>
        <v>0</v>
      </c>
      <c r="FF40" s="9">
        <f t="shared" si="73"/>
        <v>0</v>
      </c>
      <c r="FG40" s="9">
        <f t="shared" si="74"/>
        <v>1412110</v>
      </c>
      <c r="FH40" s="9">
        <f>SUM(FH6:FH39)</f>
        <v>224780</v>
      </c>
      <c r="FI40" s="9">
        <f t="shared" ref="FI40" si="229">SUM(FI6:FI39)</f>
        <v>224780</v>
      </c>
      <c r="FJ40" s="9">
        <f t="shared" ref="FJ40" si="230">SUM(FJ6:FJ39)</f>
        <v>224780</v>
      </c>
      <c r="FK40" s="9">
        <f t="shared" ref="FK40" si="231">SUM(FK6:FK39)</f>
        <v>224780</v>
      </c>
      <c r="FL40" s="9">
        <f t="shared" ref="FL40" si="232">SUM(FL6:FL39)</f>
        <v>274930</v>
      </c>
      <c r="FM40" s="9">
        <f t="shared" ref="FM40" si="233">SUM(FM6:FM39)</f>
        <v>234810</v>
      </c>
      <c r="FN40" s="9">
        <f t="shared" ref="FN40" si="234">SUM(FN6:FN39)</f>
        <v>248810</v>
      </c>
      <c r="FO40" s="9">
        <f t="shared" ref="FO40" si="235">SUM(FO6:FO39)</f>
        <v>248810</v>
      </c>
      <c r="FP40" s="9">
        <f t="shared" ref="FP40" si="236">SUM(FP6:FP39)</f>
        <v>248810</v>
      </c>
      <c r="FQ40" s="9">
        <f t="shared" ref="FQ40" si="237">SUM(FQ6:FQ39)</f>
        <v>248810</v>
      </c>
      <c r="FR40" s="9">
        <f t="shared" ref="FR40" si="238">SUM(FR6:FR39)</f>
        <v>248810</v>
      </c>
      <c r="FS40" s="9">
        <f t="shared" ref="FS40" si="239">SUM(FS6:FS39)</f>
        <v>248810</v>
      </c>
      <c r="FT40" s="9">
        <f t="shared" si="54"/>
        <v>2901720</v>
      </c>
      <c r="FU40" s="9">
        <f>SUM(FU6:FU39)</f>
        <v>5250</v>
      </c>
      <c r="FV40" s="9">
        <f t="shared" ref="FV40" si="240">SUM(FV6:FV39)</f>
        <v>5250</v>
      </c>
      <c r="FW40" s="9">
        <f t="shared" ref="FW40" si="241">SUM(FW6:FW39)</f>
        <v>5250</v>
      </c>
      <c r="FX40" s="9">
        <f t="shared" ref="FX40" si="242">SUM(FX6:FX39)</f>
        <v>7170</v>
      </c>
      <c r="FY40" s="9">
        <f t="shared" ref="FY40" si="243">SUM(FY6:FY39)</f>
        <v>5250</v>
      </c>
      <c r="FZ40" s="9">
        <f t="shared" ref="FZ40" si="244">SUM(FZ6:FZ39)</f>
        <v>4800</v>
      </c>
      <c r="GA40" s="9">
        <f t="shared" ref="GA40" si="245">SUM(GA6:GA39)</f>
        <v>4800</v>
      </c>
      <c r="GB40" s="9">
        <f t="shared" ref="GB40" si="246">SUM(GB6:GB39)</f>
        <v>4200</v>
      </c>
      <c r="GC40" s="9">
        <f t="shared" ref="GC40" si="247">SUM(GC6:GC39)</f>
        <v>5250</v>
      </c>
      <c r="GD40" s="9">
        <f t="shared" ref="GD40" si="248">SUM(GD6:GD39)</f>
        <v>5250</v>
      </c>
      <c r="GE40" s="9">
        <f t="shared" ref="GE40" si="249">SUM(GE6:GE39)</f>
        <v>5250</v>
      </c>
      <c r="GF40" s="9">
        <f t="shared" ref="GF40" si="250">SUM(GF6:GF39)</f>
        <v>2100</v>
      </c>
      <c r="GG40" s="9">
        <f t="shared" si="55"/>
        <v>59820</v>
      </c>
      <c r="GH40" s="9">
        <f>SUM(GH6:GH39)</f>
        <v>3023</v>
      </c>
      <c r="GI40" s="9">
        <f t="shared" ref="GI40" si="251">SUM(GI6:GI39)</f>
        <v>3023</v>
      </c>
      <c r="GJ40" s="9">
        <f t="shared" ref="GJ40" si="252">SUM(GJ6:GJ39)</f>
        <v>3023</v>
      </c>
      <c r="GK40" s="9">
        <f t="shared" ref="GK40" si="253">SUM(GK6:GK39)</f>
        <v>3023</v>
      </c>
      <c r="GL40" s="9">
        <f t="shared" ref="GL40" si="254">SUM(GL6:GL39)</f>
        <v>3758</v>
      </c>
      <c r="GM40" s="9">
        <f t="shared" ref="GM40" si="255">SUM(GM6:GM39)</f>
        <v>3170</v>
      </c>
      <c r="GN40" s="9">
        <f t="shared" ref="GN40" si="256">SUM(GN6:GN39)</f>
        <v>3170</v>
      </c>
      <c r="GO40" s="9">
        <f t="shared" ref="GO40" si="257">SUM(GO6:GO39)</f>
        <v>3170</v>
      </c>
      <c r="GP40" s="9">
        <f t="shared" ref="GP40" si="258">SUM(GP6:GP39)</f>
        <v>3170</v>
      </c>
      <c r="GQ40" s="9">
        <f t="shared" ref="GQ40" si="259">SUM(GQ6:GQ39)</f>
        <v>3170</v>
      </c>
      <c r="GR40" s="9">
        <f t="shared" ref="GR40" si="260">SUM(GR6:GR39)</f>
        <v>3170</v>
      </c>
      <c r="GS40" s="9">
        <f t="shared" ref="GS40" si="261">SUM(GS6:GS39)</f>
        <v>3170</v>
      </c>
      <c r="GT40" s="9">
        <f t="shared" si="76"/>
        <v>38040</v>
      </c>
      <c r="GU40" s="9">
        <f t="shared" si="77"/>
        <v>2999580</v>
      </c>
      <c r="GV40" s="9">
        <f>SUM(GV6:GV39)</f>
        <v>232790</v>
      </c>
      <c r="GW40" s="9">
        <f t="shared" ref="GW40" si="262">SUM(GW6:GW39)</f>
        <v>232790</v>
      </c>
      <c r="GX40" s="9">
        <f t="shared" ref="GX40" si="263">SUM(GX6:GX39)</f>
        <v>232790</v>
      </c>
      <c r="GY40" s="9">
        <f t="shared" ref="GY40" si="264">SUM(GY6:GY39)</f>
        <v>232790</v>
      </c>
      <c r="GZ40" s="9">
        <f t="shared" ref="GZ40" si="265">SUM(GZ6:GZ39)</f>
        <v>329050</v>
      </c>
      <c r="HA40" s="9">
        <f t="shared" ref="HA40" si="266">SUM(HA6:HA39)</f>
        <v>241290</v>
      </c>
      <c r="HB40" s="9">
        <f t="shared" ref="HB40" si="267">SUM(HB6:HB39)</f>
        <v>255290</v>
      </c>
      <c r="HC40" s="9">
        <f t="shared" ref="HC40" si="268">SUM(HC6:HC39)</f>
        <v>255290</v>
      </c>
      <c r="HD40" s="9">
        <f t="shared" ref="HD40" si="269">SUM(HD6:HD39)</f>
        <v>255290</v>
      </c>
      <c r="HE40" s="9">
        <f t="shared" ref="HE40" si="270">SUM(HE6:HE39)</f>
        <v>255290</v>
      </c>
      <c r="HF40" s="9">
        <f t="shared" ref="HF40" si="271">SUM(HF6:HF39)</f>
        <v>255290</v>
      </c>
      <c r="HG40" s="9">
        <f t="shared" ref="HG40" si="272">SUM(HG6:HG39)</f>
        <v>255290</v>
      </c>
      <c r="HH40" s="9">
        <f t="shared" si="56"/>
        <v>3033240</v>
      </c>
      <c r="HI40" s="9">
        <f>SUM(HI6:HI39)</f>
        <v>5250</v>
      </c>
      <c r="HJ40" s="9">
        <f t="shared" ref="HJ40" si="273">SUM(HJ6:HJ39)</f>
        <v>5250</v>
      </c>
      <c r="HK40" s="9">
        <f t="shared" ref="HK40" si="274">SUM(HK6:HK39)</f>
        <v>5250</v>
      </c>
      <c r="HL40" s="9">
        <f t="shared" ref="HL40" si="275">SUM(HL6:HL39)</f>
        <v>5250</v>
      </c>
      <c r="HM40" s="9">
        <f t="shared" ref="HM40" si="276">SUM(HM6:HM39)</f>
        <v>5250</v>
      </c>
      <c r="HN40" s="9">
        <f t="shared" ref="HN40" si="277">SUM(HN6:HN39)</f>
        <v>4200</v>
      </c>
      <c r="HO40" s="9">
        <f t="shared" ref="HO40" si="278">SUM(HO6:HO39)</f>
        <v>4200</v>
      </c>
      <c r="HP40" s="9">
        <f t="shared" ref="HP40" si="279">SUM(HP6:HP39)</f>
        <v>4200</v>
      </c>
      <c r="HQ40" s="9">
        <f t="shared" ref="HQ40" si="280">SUM(HQ6:HQ39)</f>
        <v>5250</v>
      </c>
      <c r="HR40" s="9">
        <f t="shared" ref="HR40" si="281">SUM(HR6:HR39)</f>
        <v>5250</v>
      </c>
      <c r="HS40" s="9">
        <f t="shared" ref="HS40" si="282">SUM(HS6:HS39)</f>
        <v>5250</v>
      </c>
      <c r="HT40" s="9">
        <f t="shared" ref="HT40" si="283">SUM(HT6:HT39)</f>
        <v>2100</v>
      </c>
      <c r="HU40" s="9">
        <f t="shared" si="57"/>
        <v>56700</v>
      </c>
      <c r="HV40" s="9">
        <f>SUM(HV6:HV39)</f>
        <v>6985</v>
      </c>
      <c r="HW40" s="9">
        <f t="shared" ref="HW40" si="284">SUM(HW6:HW39)</f>
        <v>6985</v>
      </c>
      <c r="HX40" s="9">
        <f t="shared" ref="HX40" si="285">SUM(HX6:HX39)</f>
        <v>6985</v>
      </c>
      <c r="HY40" s="9">
        <f t="shared" ref="HY40" si="286">SUM(HY6:HY39)</f>
        <v>6985</v>
      </c>
      <c r="HZ40" s="9">
        <f t="shared" ref="HZ40" si="287">SUM(HZ6:HZ39)</f>
        <v>8719</v>
      </c>
      <c r="IA40" s="9">
        <f t="shared" ref="IA40" si="288">SUM(IA6:IA39)</f>
        <v>7239</v>
      </c>
      <c r="IB40" s="9">
        <f t="shared" ref="IB40" si="289">SUM(IB6:IB39)</f>
        <v>7239</v>
      </c>
      <c r="IC40" s="9">
        <f t="shared" ref="IC40" si="290">SUM(IC6:IC39)</f>
        <v>7239</v>
      </c>
      <c r="ID40" s="9">
        <f t="shared" ref="ID40" si="291">SUM(ID6:ID39)</f>
        <v>7239</v>
      </c>
      <c r="IE40" s="9">
        <f t="shared" ref="IE40" si="292">SUM(IE6:IE39)</f>
        <v>7239</v>
      </c>
      <c r="IF40" s="9">
        <f t="shared" ref="IF40" si="293">SUM(IF6:IF39)</f>
        <v>7239</v>
      </c>
      <c r="IG40" s="9">
        <f t="shared" ref="IG40" si="294">SUM(IG6:IG39)</f>
        <v>7239</v>
      </c>
      <c r="IH40" s="9">
        <f t="shared" si="79"/>
        <v>87332</v>
      </c>
      <c r="II40" s="9">
        <f t="shared" si="80"/>
        <v>3177272</v>
      </c>
      <c r="IJ40" s="9">
        <f>SUM(IJ6:IJ39)</f>
        <v>155220</v>
      </c>
      <c r="IK40" s="9">
        <f t="shared" ref="IK40" si="295">SUM(IK6:IK39)</f>
        <v>123720</v>
      </c>
      <c r="IL40" s="9">
        <f t="shared" ref="IL40" si="296">SUM(IL6:IL39)</f>
        <v>123720</v>
      </c>
      <c r="IM40" s="9">
        <f t="shared" ref="IM40" si="297">SUM(IM6:IM39)</f>
        <v>123720</v>
      </c>
      <c r="IN40" s="9">
        <f t="shared" ref="IN40" si="298">SUM(IN6:IN39)</f>
        <v>152410</v>
      </c>
      <c r="IO40" s="9">
        <f t="shared" ref="IO40" si="299">SUM(IO6:IO39)</f>
        <v>129160</v>
      </c>
      <c r="IP40" s="9">
        <f t="shared" ref="IP40" si="300">SUM(IP6:IP39)</f>
        <v>137160</v>
      </c>
      <c r="IQ40" s="9">
        <f t="shared" ref="IQ40" si="301">SUM(IQ6:IQ39)</f>
        <v>137160</v>
      </c>
      <c r="IR40" s="9">
        <f t="shared" ref="IR40" si="302">SUM(IR6:IR39)</f>
        <v>137160</v>
      </c>
      <c r="IS40" s="9">
        <f t="shared" ref="IS40" si="303">SUM(IS6:IS39)</f>
        <v>137160</v>
      </c>
      <c r="IT40" s="9">
        <f t="shared" ref="IT40" si="304">SUM(IT6:IT39)</f>
        <v>137160</v>
      </c>
      <c r="IU40" s="9">
        <f t="shared" ref="IU40" si="305">SUM(IU6:IU39)</f>
        <v>137160</v>
      </c>
      <c r="IV40" s="9">
        <f t="shared" si="81"/>
        <v>1630910</v>
      </c>
      <c r="IW40" s="9">
        <f>SUM(IW6:IW39)</f>
        <v>3750</v>
      </c>
      <c r="IX40" s="9">
        <f t="shared" ref="IX40" si="306">SUM(IX6:IX39)</f>
        <v>3000</v>
      </c>
      <c r="IY40" s="9">
        <f t="shared" ref="IY40" si="307">SUM(IY6:IY39)</f>
        <v>3000</v>
      </c>
      <c r="IZ40" s="9">
        <f t="shared" ref="IZ40" si="308">SUM(IZ6:IZ39)</f>
        <v>4920</v>
      </c>
      <c r="JA40" s="9">
        <f t="shared" ref="JA40" si="309">SUM(JA6:JA39)</f>
        <v>3000</v>
      </c>
      <c r="JB40" s="9">
        <f t="shared" ref="JB40" si="310">SUM(JB6:JB39)</f>
        <v>3000</v>
      </c>
      <c r="JC40" s="9">
        <f t="shared" ref="JC40" si="311">SUM(JC6:JC39)</f>
        <v>3000</v>
      </c>
      <c r="JD40" s="9">
        <f t="shared" ref="JD40" si="312">SUM(JD6:JD39)</f>
        <v>2400</v>
      </c>
      <c r="JE40" s="9">
        <f t="shared" ref="JE40" si="313">SUM(JE6:JE39)</f>
        <v>3000</v>
      </c>
      <c r="JF40" s="9">
        <f t="shared" ref="JF40" si="314">SUM(JF6:JF39)</f>
        <v>3000</v>
      </c>
      <c r="JG40" s="9">
        <f t="shared" ref="JG40" si="315">SUM(JG6:JG39)</f>
        <v>3000</v>
      </c>
      <c r="JH40" s="9">
        <f t="shared" ref="JH40" si="316">SUM(JH6:JH39)</f>
        <v>1200</v>
      </c>
      <c r="JI40" s="9">
        <f t="shared" si="82"/>
        <v>36270</v>
      </c>
      <c r="JJ40" s="9">
        <f>SUM(JJ6:JJ39)</f>
        <v>3710</v>
      </c>
      <c r="JK40" s="9">
        <f t="shared" ref="JK40" si="317">SUM(JK6:JK39)</f>
        <v>2765</v>
      </c>
      <c r="JL40" s="9">
        <f t="shared" ref="JL40" si="318">SUM(JL6:JL39)</f>
        <v>2765</v>
      </c>
      <c r="JM40" s="9">
        <f t="shared" ref="JM40" si="319">SUM(JM6:JM39)</f>
        <v>2765</v>
      </c>
      <c r="JN40" s="9">
        <f t="shared" ref="JN40" si="320">SUM(JN6:JN39)</f>
        <v>3480</v>
      </c>
      <c r="JO40" s="9">
        <f t="shared" ref="JO40" si="321">SUM(JO6:JO39)</f>
        <v>2899</v>
      </c>
      <c r="JP40" s="9">
        <f t="shared" ref="JP40" si="322">SUM(JP6:JP39)</f>
        <v>2899</v>
      </c>
      <c r="JQ40" s="9">
        <f t="shared" ref="JQ40" si="323">SUM(JQ6:JQ39)</f>
        <v>2899</v>
      </c>
      <c r="JR40" s="9">
        <f t="shared" ref="JR40" si="324">SUM(JR6:JR39)</f>
        <v>2899</v>
      </c>
      <c r="JS40" s="9">
        <f t="shared" ref="JS40" si="325">SUM(JS6:JS39)</f>
        <v>2899</v>
      </c>
      <c r="JT40" s="9">
        <f t="shared" ref="JT40" si="326">SUM(JT6:JT39)</f>
        <v>2899</v>
      </c>
      <c r="JU40" s="9">
        <f t="shared" ref="JU40" si="327">SUM(JU6:JU39)</f>
        <v>2899</v>
      </c>
      <c r="JV40" s="9">
        <f t="shared" si="83"/>
        <v>35778</v>
      </c>
      <c r="JW40" s="9">
        <f t="shared" si="84"/>
        <v>1702958</v>
      </c>
      <c r="JX40" s="9">
        <f>SUM(JX6:JX39)</f>
        <v>132680</v>
      </c>
      <c r="JY40" s="9">
        <f t="shared" ref="JY40" si="328">SUM(JY6:JY39)</f>
        <v>132680</v>
      </c>
      <c r="JZ40" s="9">
        <f t="shared" ref="JZ40" si="329">SUM(JZ6:JZ39)</f>
        <v>132680</v>
      </c>
      <c r="KA40" s="9">
        <f t="shared" ref="KA40" si="330">SUM(KA6:KA39)</f>
        <v>132680</v>
      </c>
      <c r="KB40" s="9">
        <f t="shared" ref="KB40" si="331">SUM(KB6:KB39)</f>
        <v>154430</v>
      </c>
      <c r="KC40" s="9">
        <f t="shared" ref="KC40" si="332">SUM(KC6:KC39)</f>
        <v>137030</v>
      </c>
      <c r="KD40" s="9">
        <f t="shared" ref="KD40" si="333">SUM(KD6:KD39)</f>
        <v>145030</v>
      </c>
      <c r="KE40" s="9">
        <f t="shared" ref="KE40" si="334">SUM(KE6:KE39)</f>
        <v>145030</v>
      </c>
      <c r="KF40" s="9">
        <f t="shared" ref="KF40" si="335">SUM(KF6:KF39)</f>
        <v>145030</v>
      </c>
      <c r="KG40" s="9">
        <f t="shared" ref="KG40" si="336">SUM(KG6:KG39)</f>
        <v>145030</v>
      </c>
      <c r="KH40" s="9">
        <f t="shared" ref="KH40" si="337">SUM(KH6:KH39)</f>
        <v>145030</v>
      </c>
      <c r="KI40" s="9">
        <f t="shared" ref="KI40" si="338">SUM(KI6:KI39)</f>
        <v>145030</v>
      </c>
      <c r="KJ40" s="9">
        <f t="shared" si="85"/>
        <v>1692360</v>
      </c>
      <c r="KK40" s="9">
        <f>SUM(KK6:KK39)</f>
        <v>3000</v>
      </c>
      <c r="KL40" s="9">
        <f t="shared" ref="KL40" si="339">SUM(KL6:KL39)</f>
        <v>3000</v>
      </c>
      <c r="KM40" s="9">
        <f t="shared" ref="KM40" si="340">SUM(KM6:KM39)</f>
        <v>3000</v>
      </c>
      <c r="KN40" s="9">
        <f t="shared" ref="KN40" si="341">SUM(KN6:KN39)</f>
        <v>1920</v>
      </c>
      <c r="KO40" s="9">
        <f t="shared" ref="KO40" si="342">SUM(KO6:KO39)</f>
        <v>3000</v>
      </c>
      <c r="KP40" s="9">
        <f t="shared" ref="KP40" si="343">SUM(KP6:KP39)</f>
        <v>3000</v>
      </c>
      <c r="KQ40" s="9">
        <f t="shared" ref="KQ40" si="344">SUM(KQ6:KQ39)</f>
        <v>3000</v>
      </c>
      <c r="KR40" s="9">
        <f t="shared" ref="KR40" si="345">SUM(KR6:KR39)</f>
        <v>2400</v>
      </c>
      <c r="KS40" s="9">
        <f t="shared" ref="KS40" si="346">SUM(KS6:KS39)</f>
        <v>3000</v>
      </c>
      <c r="KT40" s="9">
        <f t="shared" ref="KT40" si="347">SUM(KT6:KT39)</f>
        <v>3000</v>
      </c>
      <c r="KU40" s="9">
        <f t="shared" ref="KU40" si="348">SUM(KU6:KU39)</f>
        <v>3000</v>
      </c>
      <c r="KV40" s="9">
        <f t="shared" ref="KV40" si="349">SUM(KV6:KV39)</f>
        <v>1200</v>
      </c>
      <c r="KW40" s="9">
        <f t="shared" si="86"/>
        <v>32520</v>
      </c>
      <c r="KX40" s="9">
        <f>SUM(KX6:KX39)</f>
        <v>1031</v>
      </c>
      <c r="KY40" s="9">
        <f t="shared" ref="KY40" si="350">SUM(KY6:KY39)</f>
        <v>1031</v>
      </c>
      <c r="KZ40" s="9">
        <f t="shared" ref="KZ40" si="351">SUM(KZ6:KZ39)</f>
        <v>1031</v>
      </c>
      <c r="LA40" s="9">
        <f t="shared" ref="LA40" si="352">SUM(LA6:LA39)</f>
        <v>0</v>
      </c>
      <c r="LB40" s="9">
        <f t="shared" ref="LB40" si="353">SUM(LB6:LB39)</f>
        <v>1031</v>
      </c>
      <c r="LC40" s="9">
        <f t="shared" ref="LC40" si="354">SUM(LC6:LC39)</f>
        <v>1031</v>
      </c>
      <c r="LD40" s="9">
        <f t="shared" ref="LD40" si="355">SUM(LD6:LD39)</f>
        <v>1031</v>
      </c>
      <c r="LE40" s="9">
        <f t="shared" ref="LE40" si="356">SUM(LE6:LE39)</f>
        <v>1031</v>
      </c>
      <c r="LF40" s="9">
        <f t="shared" ref="LF40" si="357">SUM(LF6:LF39)</f>
        <v>1031</v>
      </c>
      <c r="LG40" s="9">
        <f t="shared" ref="LG40" si="358">SUM(LG6:LG39)</f>
        <v>1031</v>
      </c>
      <c r="LH40" s="9">
        <f t="shared" ref="LH40" si="359">SUM(LH6:LH39)</f>
        <v>1031</v>
      </c>
      <c r="LI40" s="9">
        <f t="shared" ref="LI40" si="360">SUM(LI6:LI39)</f>
        <v>1031</v>
      </c>
      <c r="LJ40" s="9">
        <f t="shared" si="87"/>
        <v>11341</v>
      </c>
      <c r="LK40" s="9">
        <f t="shared" si="88"/>
        <v>1736221</v>
      </c>
      <c r="LL40" s="9">
        <f>SUM(LL6:LL39)</f>
        <v>146650</v>
      </c>
      <c r="LM40" s="9">
        <f t="shared" ref="LM40" si="361">SUM(LM6:LM39)</f>
        <v>146650</v>
      </c>
      <c r="LN40" s="9">
        <f t="shared" ref="LN40" si="362">SUM(LN6:LN39)</f>
        <v>146650</v>
      </c>
      <c r="LO40" s="9">
        <f t="shared" ref="LO40" si="363">SUM(LO6:LO39)</f>
        <v>146650</v>
      </c>
      <c r="LP40" s="9">
        <f t="shared" ref="LP40" si="364">SUM(LP6:LP39)</f>
        <v>165250</v>
      </c>
      <c r="LQ40" s="9">
        <f t="shared" ref="LQ40" si="365">SUM(LQ6:LQ39)</f>
        <v>150370</v>
      </c>
      <c r="LR40" s="9">
        <f t="shared" ref="LR40" si="366">SUM(LR6:LR39)</f>
        <v>160370</v>
      </c>
      <c r="LS40" s="9">
        <f t="shared" ref="LS40" si="367">SUM(LS6:LS39)</f>
        <v>160370</v>
      </c>
      <c r="LT40" s="9">
        <f t="shared" ref="LT40" si="368">SUM(LT6:LT39)</f>
        <v>160370</v>
      </c>
      <c r="LU40" s="9">
        <f t="shared" ref="LU40" si="369">SUM(LU6:LU39)</f>
        <v>160370</v>
      </c>
      <c r="LV40" s="9">
        <f t="shared" ref="LV40" si="370">SUM(LV6:LV39)</f>
        <v>160370</v>
      </c>
      <c r="LW40" s="9">
        <f t="shared" ref="LW40" si="371">SUM(LW6:LW39)</f>
        <v>160370</v>
      </c>
      <c r="LX40" s="9">
        <f t="shared" si="89"/>
        <v>1864440</v>
      </c>
      <c r="LY40" s="9">
        <f>SUM(LY6:LY39)</f>
        <v>3750</v>
      </c>
      <c r="LZ40" s="9">
        <f t="shared" ref="LZ40" si="372">SUM(LZ6:LZ39)</f>
        <v>3750</v>
      </c>
      <c r="MA40" s="9">
        <f t="shared" ref="MA40" si="373">SUM(MA6:MA39)</f>
        <v>3750</v>
      </c>
      <c r="MB40" s="9">
        <f t="shared" ref="MB40" si="374">SUM(MB6:MB39)</f>
        <v>6150</v>
      </c>
      <c r="MC40" s="9">
        <f t="shared" ref="MC40" si="375">SUM(MC6:MC39)</f>
        <v>3750</v>
      </c>
      <c r="MD40" s="9">
        <f t="shared" ref="MD40" si="376">SUM(MD6:MD39)</f>
        <v>3750</v>
      </c>
      <c r="ME40" s="9">
        <f t="shared" ref="ME40" si="377">SUM(ME6:ME39)</f>
        <v>3750</v>
      </c>
      <c r="MF40" s="9">
        <f t="shared" ref="MF40" si="378">SUM(MF6:MF39)</f>
        <v>3000</v>
      </c>
      <c r="MG40" s="9">
        <f t="shared" ref="MG40" si="379">SUM(MG6:MG39)</f>
        <v>3750</v>
      </c>
      <c r="MH40" s="9">
        <f t="shared" ref="MH40" si="380">SUM(MH6:MH39)</f>
        <v>3750</v>
      </c>
      <c r="MI40" s="9">
        <f t="shared" ref="MI40" si="381">SUM(MI6:MI39)</f>
        <v>3750</v>
      </c>
      <c r="MJ40" s="9">
        <f t="shared" ref="MJ40" si="382">SUM(MJ6:MJ39)</f>
        <v>1500</v>
      </c>
      <c r="MK40" s="9">
        <f t="shared" si="90"/>
        <v>44400</v>
      </c>
      <c r="ML40" s="9">
        <f>SUM(ML6:ML39)</f>
        <v>4400</v>
      </c>
      <c r="MM40" s="9">
        <f t="shared" ref="MM40" si="383">SUM(MM6:MM39)</f>
        <v>4400</v>
      </c>
      <c r="MN40" s="9">
        <f t="shared" ref="MN40" si="384">SUM(MN6:MN39)</f>
        <v>4400</v>
      </c>
      <c r="MO40" s="9">
        <f t="shared" ref="MO40" si="385">SUM(MO6:MO39)</f>
        <v>4400</v>
      </c>
      <c r="MP40" s="9">
        <f t="shared" ref="MP40" si="386">SUM(MP6:MP39)</f>
        <v>4956</v>
      </c>
      <c r="MQ40" s="9">
        <f t="shared" ref="MQ40" si="387">SUM(MQ6:MQ39)</f>
        <v>4512</v>
      </c>
      <c r="MR40" s="9">
        <f t="shared" ref="MR40" si="388">SUM(MR6:MR39)</f>
        <v>4512</v>
      </c>
      <c r="MS40" s="9">
        <f t="shared" ref="MS40" si="389">SUM(MS6:MS39)</f>
        <v>4512</v>
      </c>
      <c r="MT40" s="9">
        <f t="shared" ref="MT40" si="390">SUM(MT6:MT39)</f>
        <v>4512</v>
      </c>
      <c r="MU40" s="9">
        <f t="shared" ref="MU40" si="391">SUM(MU6:MU39)</f>
        <v>4512</v>
      </c>
      <c r="MV40" s="9">
        <f t="shared" ref="MV40" si="392">SUM(MV6:MV39)</f>
        <v>6748</v>
      </c>
      <c r="MW40" s="9">
        <f t="shared" ref="MW40" si="393">SUM(MW6:MW39)</f>
        <v>6748</v>
      </c>
      <c r="MX40" s="9">
        <f t="shared" si="91"/>
        <v>58612</v>
      </c>
      <c r="MY40" s="9">
        <f t="shared" si="92"/>
        <v>1967452</v>
      </c>
      <c r="MZ40" s="9">
        <f>SUM(MZ6:MZ39)</f>
        <v>946836</v>
      </c>
      <c r="NA40" s="9">
        <f t="shared" ref="NA40" si="394">SUM(NA6:NA39)</f>
        <v>921126</v>
      </c>
      <c r="NB40" s="9">
        <f t="shared" ref="NB40" si="395">SUM(NB6:NB39)</f>
        <v>921126</v>
      </c>
      <c r="NC40" s="9">
        <f t="shared" ref="NC40" si="396">SUM(NC6:NC39)</f>
        <v>1005380</v>
      </c>
      <c r="ND40" s="9">
        <f t="shared" ref="ND40" si="397">SUM(ND6:ND39)</f>
        <v>1149850</v>
      </c>
      <c r="NE40" s="9">
        <f t="shared" ref="NE40" si="398">SUM(NE6:NE39)</f>
        <v>1019160</v>
      </c>
      <c r="NF40" s="9">
        <f t="shared" ref="NF40" si="399">SUM(NF6:NF39)</f>
        <v>1056210</v>
      </c>
      <c r="NG40" s="9">
        <f t="shared" ref="NG40" si="400">SUM(NG6:NG39)</f>
        <v>1056210</v>
      </c>
      <c r="NH40" s="9">
        <f t="shared" ref="NH40" si="401">SUM(NH6:NH39)</f>
        <v>1056210</v>
      </c>
      <c r="NI40" s="9">
        <f t="shared" ref="NI40" si="402">SUM(NI6:NI39)</f>
        <v>1056210</v>
      </c>
      <c r="NJ40" s="9">
        <f t="shared" ref="NJ40" si="403">SUM(NJ6:NJ39)</f>
        <v>1056210</v>
      </c>
      <c r="NK40" s="9">
        <f t="shared" ref="NK40" si="404">SUM(NK6:NK39)</f>
        <v>1056210</v>
      </c>
      <c r="NL40" s="9">
        <f t="shared" si="93"/>
        <v>12300738</v>
      </c>
      <c r="NM40" s="9">
        <f>SUM(NM6:NM39)</f>
        <v>25500</v>
      </c>
      <c r="NN40" s="9">
        <f t="shared" ref="NN40" si="405">SUM(NN6:NN39)</f>
        <v>24750</v>
      </c>
      <c r="NO40" s="9">
        <f t="shared" ref="NO40" si="406">SUM(NO6:NO39)</f>
        <v>24750</v>
      </c>
      <c r="NP40" s="9">
        <f t="shared" ref="NP40" si="407">SUM(NP6:NP39)</f>
        <v>29820</v>
      </c>
      <c r="NQ40" s="9">
        <f t="shared" ref="NQ40" si="408">SUM(NQ6:NQ39)</f>
        <v>24750</v>
      </c>
      <c r="NR40" s="9">
        <f t="shared" ref="NR40" si="409">SUM(NR6:NR39)</f>
        <v>24750</v>
      </c>
      <c r="NS40" s="9">
        <f t="shared" ref="NS40" si="410">SUM(NS6:NS39)</f>
        <v>19800</v>
      </c>
      <c r="NT40" s="9">
        <f t="shared" ref="NT40" si="411">SUM(NT6:NT39)</f>
        <v>19800</v>
      </c>
      <c r="NU40" s="9">
        <f t="shared" ref="NU40" si="412">SUM(NU6:NU39)</f>
        <v>21900</v>
      </c>
      <c r="NV40" s="9">
        <f t="shared" ref="NV40" si="413">SUM(NV6:NV39)</f>
        <v>24750</v>
      </c>
      <c r="NW40" s="9">
        <f t="shared" ref="NW40" si="414">SUM(NW6:NW39)</f>
        <v>24750</v>
      </c>
      <c r="NX40" s="9">
        <f t="shared" ref="NX40" si="415">SUM(NX6:NX39)</f>
        <v>18450</v>
      </c>
      <c r="NY40" s="9">
        <f t="shared" si="94"/>
        <v>283770</v>
      </c>
      <c r="NZ40" s="9">
        <f>SUM(NZ6:NZ39)</f>
        <v>22263</v>
      </c>
      <c r="OA40" s="9">
        <f t="shared" ref="OA40" si="416">SUM(OA6:OA39)</f>
        <v>21492</v>
      </c>
      <c r="OB40" s="9">
        <f t="shared" ref="OB40" si="417">SUM(OB6:OB39)</f>
        <v>21492</v>
      </c>
      <c r="OC40" s="9">
        <f t="shared" ref="OC40" si="418">SUM(OC6:OC39)</f>
        <v>23043</v>
      </c>
      <c r="OD40" s="9">
        <f t="shared" ref="OD40" si="419">SUM(OD6:OD39)</f>
        <v>26040</v>
      </c>
      <c r="OE40" s="9">
        <f t="shared" ref="OE40" si="420">SUM(OE6:OE39)</f>
        <v>23237</v>
      </c>
      <c r="OF40" s="9">
        <f t="shared" ref="OF40" si="421">SUM(OF6:OF39)</f>
        <v>22368</v>
      </c>
      <c r="OG40" s="9">
        <f t="shared" ref="OG40" si="422">SUM(OG6:OG39)</f>
        <v>22368</v>
      </c>
      <c r="OH40" s="9">
        <f t="shared" ref="OH40" si="423">SUM(OH6:OH39)</f>
        <v>22368</v>
      </c>
      <c r="OI40" s="9">
        <f t="shared" ref="OI40" si="424">SUM(OI6:OI39)</f>
        <v>22368</v>
      </c>
      <c r="OJ40" s="9">
        <f t="shared" ref="OJ40" si="425">SUM(OJ6:OJ39)</f>
        <v>22368</v>
      </c>
      <c r="OK40" s="9">
        <f t="shared" ref="OK40" si="426">SUM(OK6:OK39)</f>
        <v>22368</v>
      </c>
      <c r="OL40" s="9">
        <f t="shared" si="95"/>
        <v>271775</v>
      </c>
      <c r="OM40" s="9">
        <f t="shared" si="96"/>
        <v>12856283</v>
      </c>
      <c r="ON40" s="9">
        <f>SUM(ON6:ON39)</f>
        <v>11200</v>
      </c>
      <c r="OO40" s="9">
        <f t="shared" ref="OO40:OY40" si="427">SUM(OO6:OO39)</f>
        <v>11200</v>
      </c>
      <c r="OP40" s="9">
        <f t="shared" si="427"/>
        <v>11200</v>
      </c>
      <c r="OQ40" s="9">
        <f t="shared" si="427"/>
        <v>11200</v>
      </c>
      <c r="OR40" s="9">
        <f t="shared" si="427"/>
        <v>11200</v>
      </c>
      <c r="OS40" s="9">
        <f t="shared" si="427"/>
        <v>11200</v>
      </c>
      <c r="OT40" s="9">
        <f t="shared" si="427"/>
        <v>11200</v>
      </c>
      <c r="OU40" s="9">
        <f t="shared" si="427"/>
        <v>11200</v>
      </c>
      <c r="OV40" s="9">
        <f t="shared" si="427"/>
        <v>11200</v>
      </c>
      <c r="OW40" s="9">
        <f t="shared" si="427"/>
        <v>16800</v>
      </c>
      <c r="OX40" s="9">
        <f t="shared" si="427"/>
        <v>84722.58</v>
      </c>
      <c r="OY40" s="9">
        <f t="shared" si="427"/>
        <v>140560</v>
      </c>
      <c r="OZ40" s="9">
        <f t="shared" si="97"/>
        <v>342882.58</v>
      </c>
      <c r="PA40" s="44">
        <f>+AQ40+CE40+DS40+FG40+GU40+II40+JW40+LK40+MY40+OM40+OZ40</f>
        <v>31336822.579999998</v>
      </c>
      <c r="PB40" s="45">
        <f>SUM(PB6:PB39)</f>
        <v>31336822.579999998</v>
      </c>
    </row>
    <row r="41" spans="1:418" ht="21.75" hidden="1" thickTop="1" x14ac:dyDescent="0.35"/>
    <row r="42" spans="1:418" ht="21" hidden="1" x14ac:dyDescent="0.35">
      <c r="A42" s="1" t="s">
        <v>111</v>
      </c>
      <c r="D42" s="3">
        <f>+D40-D43</f>
        <v>230060</v>
      </c>
      <c r="E42" s="3">
        <f t="shared" ref="E42:O42" si="428">+E40-E43</f>
        <v>230060</v>
      </c>
      <c r="F42" s="3">
        <f t="shared" si="428"/>
        <v>230060</v>
      </c>
      <c r="G42" s="3">
        <f t="shared" si="428"/>
        <v>230060</v>
      </c>
      <c r="H42" s="3">
        <f t="shared" si="428"/>
        <v>239660</v>
      </c>
      <c r="I42" s="3">
        <f t="shared" si="428"/>
        <v>239660</v>
      </c>
      <c r="J42" s="3">
        <f t="shared" si="428"/>
        <v>253660</v>
      </c>
      <c r="K42" s="3">
        <f t="shared" si="428"/>
        <v>253660</v>
      </c>
      <c r="L42" s="3">
        <f t="shared" si="428"/>
        <v>253660</v>
      </c>
      <c r="M42" s="3">
        <f t="shared" si="428"/>
        <v>253660</v>
      </c>
      <c r="N42" s="3">
        <f t="shared" si="428"/>
        <v>253660</v>
      </c>
      <c r="O42" s="3">
        <f t="shared" si="428"/>
        <v>253660</v>
      </c>
      <c r="P42" s="3">
        <f>SUM(D42:O42)</f>
        <v>2921520</v>
      </c>
      <c r="Q42" s="3">
        <f>+Q40-Q43</f>
        <v>5250</v>
      </c>
      <c r="R42" s="3">
        <f t="shared" ref="R42" si="429">+R40-R43</f>
        <v>5250</v>
      </c>
      <c r="S42" s="3">
        <f t="shared" ref="S42" si="430">+S40-S43</f>
        <v>5250</v>
      </c>
      <c r="T42" s="3">
        <f t="shared" ref="T42" si="431">+T40-T43</f>
        <v>5250</v>
      </c>
      <c r="U42" s="3">
        <f t="shared" ref="U42" si="432">+U40-U43</f>
        <v>5250</v>
      </c>
      <c r="V42" s="3">
        <f t="shared" ref="V42" si="433">+V40-V43</f>
        <v>4500</v>
      </c>
      <c r="W42" s="3">
        <f t="shared" ref="W42" si="434">+W40-W43</f>
        <v>4500</v>
      </c>
      <c r="X42" s="3">
        <f t="shared" ref="X42" si="435">+X40-X43</f>
        <v>4200</v>
      </c>
      <c r="Y42" s="3">
        <f t="shared" ref="Y42" si="436">+Y40-Y43</f>
        <v>5250</v>
      </c>
      <c r="Z42" s="3">
        <f t="shared" ref="Z42" si="437">+Z40-Z43</f>
        <v>5250</v>
      </c>
      <c r="AA42" s="3">
        <f t="shared" ref="AA42" si="438">+AA40-AA43</f>
        <v>5250</v>
      </c>
      <c r="AB42" s="3">
        <f t="shared" ref="AB42" si="439">+AB40-AB43</f>
        <v>2100</v>
      </c>
      <c r="AC42" s="3">
        <f>SUM(Q42:AB42)</f>
        <v>57300</v>
      </c>
      <c r="AD42" s="3">
        <f>+AD40-AD43</f>
        <v>5911</v>
      </c>
      <c r="AE42" s="3">
        <f t="shared" ref="AE42" si="440">+AE40-AE43</f>
        <v>5911</v>
      </c>
      <c r="AF42" s="3">
        <f t="shared" ref="AF42" si="441">+AF40-AF43</f>
        <v>5911</v>
      </c>
      <c r="AG42" s="3">
        <f t="shared" ref="AG42" si="442">+AG40-AG43</f>
        <v>5911</v>
      </c>
      <c r="AH42" s="3">
        <f t="shared" ref="AH42" si="443">+AH40-AH43</f>
        <v>6157</v>
      </c>
      <c r="AI42" s="3">
        <f t="shared" ref="AI42" si="444">+AI40-AI43</f>
        <v>6157</v>
      </c>
      <c r="AJ42" s="3">
        <f t="shared" ref="AJ42" si="445">+AJ40-AJ43</f>
        <v>6157</v>
      </c>
      <c r="AK42" s="3">
        <f t="shared" ref="AK42" si="446">+AK40-AK43</f>
        <v>6157</v>
      </c>
      <c r="AL42" s="3">
        <f t="shared" ref="AL42" si="447">+AL40-AL43</f>
        <v>6157</v>
      </c>
      <c r="AM42" s="3">
        <f t="shared" ref="AM42" si="448">+AM40-AM43</f>
        <v>6157</v>
      </c>
      <c r="AN42" s="3">
        <f t="shared" ref="AN42" si="449">+AN40-AN43</f>
        <v>6157</v>
      </c>
      <c r="AO42" s="3">
        <f t="shared" ref="AO42" si="450">+AO40-AO43</f>
        <v>6157</v>
      </c>
      <c r="AP42" s="3">
        <f>SUM(AD42:AO42)</f>
        <v>72900</v>
      </c>
      <c r="AQ42" s="39">
        <f>+P42+AC42+AP42</f>
        <v>3051720</v>
      </c>
      <c r="AR42" s="3">
        <f>+AR40-AR43</f>
        <v>151670</v>
      </c>
      <c r="AS42" s="3">
        <f t="shared" ref="AS42" si="451">+AS40-AS43</f>
        <v>151670</v>
      </c>
      <c r="AT42" s="3">
        <f t="shared" ref="AT42" si="452">+AT40-AT43</f>
        <v>151670</v>
      </c>
      <c r="AU42" s="3">
        <f t="shared" ref="AU42" si="453">+AU40-AU43</f>
        <v>151670</v>
      </c>
      <c r="AV42" s="3">
        <f t="shared" ref="AV42" si="454">+AV40-AV43</f>
        <v>159060</v>
      </c>
      <c r="AW42" s="3">
        <f t="shared" ref="AW42" si="455">+AW40-AW43</f>
        <v>159060</v>
      </c>
      <c r="AX42" s="3">
        <f t="shared" ref="AX42" si="456">+AX40-AX43</f>
        <v>169060</v>
      </c>
      <c r="AY42" s="3">
        <f t="shared" ref="AY42" si="457">+AY40-AY43</f>
        <v>169060</v>
      </c>
      <c r="AZ42" s="3">
        <f t="shared" ref="AZ42" si="458">+AZ40-AZ43</f>
        <v>169060</v>
      </c>
      <c r="BA42" s="3">
        <f t="shared" ref="BA42" si="459">+BA40-BA43</f>
        <v>169060</v>
      </c>
      <c r="BB42" s="3">
        <f t="shared" ref="BB42" si="460">+BB40-BB43</f>
        <v>169060</v>
      </c>
      <c r="BC42" s="3">
        <f t="shared" ref="BC42" si="461">+BC40-BC43</f>
        <v>169060</v>
      </c>
      <c r="BD42" s="3">
        <f>SUM(AR42:BC42)</f>
        <v>1939160</v>
      </c>
      <c r="BE42" s="3">
        <f>+BE40-BE43</f>
        <v>3750</v>
      </c>
      <c r="BF42" s="3">
        <f t="shared" ref="BF42" si="462">+BF40-BF43</f>
        <v>3750</v>
      </c>
      <c r="BG42" s="3">
        <f t="shared" ref="BG42" si="463">+BG40-BG43</f>
        <v>3750</v>
      </c>
      <c r="BH42" s="3">
        <f t="shared" ref="BH42" si="464">+BH40-BH43</f>
        <v>3750</v>
      </c>
      <c r="BI42" s="3">
        <f t="shared" ref="BI42" si="465">+BI40-BI43</f>
        <v>3750</v>
      </c>
      <c r="BJ42" s="3">
        <f t="shared" ref="BJ42" si="466">+BJ40-BJ43</f>
        <v>3000</v>
      </c>
      <c r="BK42" s="3">
        <f t="shared" ref="BK42" si="467">+BK40-BK43</f>
        <v>3000</v>
      </c>
      <c r="BL42" s="3">
        <f t="shared" ref="BL42" si="468">+BL40-BL43</f>
        <v>3000</v>
      </c>
      <c r="BM42" s="3">
        <f t="shared" ref="BM42" si="469">+BM40-BM43</f>
        <v>3750</v>
      </c>
      <c r="BN42" s="3">
        <f t="shared" ref="BN42" si="470">+BN40-BN43</f>
        <v>3750</v>
      </c>
      <c r="BO42" s="3">
        <f t="shared" ref="BO42" si="471">+BO40-BO43</f>
        <v>3750</v>
      </c>
      <c r="BP42" s="3">
        <f t="shared" ref="BP42" si="472">+BP40-BP43</f>
        <v>1500</v>
      </c>
      <c r="BQ42" s="3">
        <f>SUM(BE42:BP42)</f>
        <v>40500</v>
      </c>
      <c r="BR42" s="3">
        <f>+BR40-BR43</f>
        <v>2876</v>
      </c>
      <c r="BS42" s="3">
        <f t="shared" ref="BS42" si="473">+BS40-BS43</f>
        <v>2876</v>
      </c>
      <c r="BT42" s="3">
        <f t="shared" ref="BT42" si="474">+BT40-BT43</f>
        <v>2876</v>
      </c>
      <c r="BU42" s="3">
        <f t="shared" ref="BU42" si="475">+BU40-BU43</f>
        <v>2876</v>
      </c>
      <c r="BV42" s="3">
        <f t="shared" ref="BV42" si="476">+BV40-BV43</f>
        <v>3020</v>
      </c>
      <c r="BW42" s="3">
        <f t="shared" ref="BW42" si="477">+BW40-BW43</f>
        <v>3020</v>
      </c>
      <c r="BX42" s="3">
        <f t="shared" ref="BX42" si="478">+BX40-BX43</f>
        <v>3840</v>
      </c>
      <c r="BY42" s="3">
        <f t="shared" ref="BY42" si="479">+BY40-BY43</f>
        <v>3840</v>
      </c>
      <c r="BZ42" s="3">
        <f t="shared" ref="BZ42" si="480">+BZ40-BZ43</f>
        <v>3840</v>
      </c>
      <c r="CA42" s="3">
        <f t="shared" ref="CA42" si="481">+CA40-CA43</f>
        <v>3840</v>
      </c>
      <c r="CB42" s="3">
        <f t="shared" ref="CB42" si="482">+CB40-CB43</f>
        <v>3840</v>
      </c>
      <c r="CC42" s="3">
        <f t="shared" ref="CC42" si="483">+CC40-CC43</f>
        <v>3840</v>
      </c>
      <c r="CD42" s="3">
        <f>SUM(BR42:CC42)</f>
        <v>40584</v>
      </c>
      <c r="CE42" s="39">
        <f t="shared" ref="CE42" si="484">+BD42+BQ42+CD42</f>
        <v>2020244</v>
      </c>
      <c r="CF42" s="3">
        <f>+CF40-CF43</f>
        <v>0</v>
      </c>
      <c r="CG42" s="3">
        <f t="shared" ref="CG42" si="485">+CG40-CG43</f>
        <v>0</v>
      </c>
      <c r="CH42" s="3">
        <f t="shared" ref="CH42" si="486">+CH40-CH43</f>
        <v>0</v>
      </c>
      <c r="CI42" s="3">
        <f t="shared" ref="CI42" si="487">+CI40-CI43</f>
        <v>0</v>
      </c>
      <c r="CJ42" s="3">
        <f t="shared" ref="CJ42" si="488">+CJ40-CJ43</f>
        <v>0</v>
      </c>
      <c r="CK42" s="3">
        <f t="shared" ref="CK42" si="489">+CK40-CK43</f>
        <v>0</v>
      </c>
      <c r="CL42" s="3">
        <f t="shared" ref="CL42" si="490">+CL40-CL43</f>
        <v>0</v>
      </c>
      <c r="CM42" s="3">
        <f t="shared" ref="CM42" si="491">+CM40-CM43</f>
        <v>0</v>
      </c>
      <c r="CN42" s="3">
        <f t="shared" ref="CN42" si="492">+CN40-CN43</f>
        <v>0</v>
      </c>
      <c r="CO42" s="3">
        <f t="shared" ref="CO42" si="493">+CO40-CO43</f>
        <v>0</v>
      </c>
      <c r="CP42" s="3">
        <f t="shared" ref="CP42" si="494">+CP40-CP43</f>
        <v>0</v>
      </c>
      <c r="CQ42" s="3">
        <f t="shared" ref="CQ42" si="495">+CQ40-CQ43</f>
        <v>0</v>
      </c>
      <c r="CR42" s="3">
        <f>SUM(CF42:CQ42)</f>
        <v>0</v>
      </c>
      <c r="CS42" s="3">
        <f>+CS40-CS43</f>
        <v>0</v>
      </c>
      <c r="CT42" s="3">
        <f t="shared" ref="CT42" si="496">+CT40-CT43</f>
        <v>0</v>
      </c>
      <c r="CU42" s="3">
        <f t="shared" ref="CU42" si="497">+CU40-CU43</f>
        <v>0</v>
      </c>
      <c r="CV42" s="3">
        <f t="shared" ref="CV42" si="498">+CV40-CV43</f>
        <v>960</v>
      </c>
      <c r="CW42" s="3">
        <f t="shared" ref="CW42" si="499">+CW40-CW43</f>
        <v>0</v>
      </c>
      <c r="CX42" s="3">
        <f t="shared" ref="CX42" si="500">+CX40-CX43</f>
        <v>0</v>
      </c>
      <c r="CY42" s="3">
        <f t="shared" ref="CY42" si="501">+CY40-CY43</f>
        <v>0</v>
      </c>
      <c r="CZ42" s="3">
        <f t="shared" ref="CZ42" si="502">+CZ40-CZ43</f>
        <v>0</v>
      </c>
      <c r="DA42" s="3">
        <f t="shared" ref="DA42" si="503">+DA40-DA43</f>
        <v>0</v>
      </c>
      <c r="DB42" s="3">
        <f t="shared" ref="DB42" si="504">+DB40-DB43</f>
        <v>0</v>
      </c>
      <c r="DC42" s="3">
        <f t="shared" ref="DC42" si="505">+DC40-DC43</f>
        <v>0</v>
      </c>
      <c r="DD42" s="3">
        <f t="shared" ref="DD42" si="506">+DD40-DD43</f>
        <v>0</v>
      </c>
      <c r="DE42" s="3">
        <f>SUM(CS42:DD42)</f>
        <v>960</v>
      </c>
      <c r="DF42" s="3">
        <f>+DF40-DF43</f>
        <v>0</v>
      </c>
      <c r="DG42" s="3">
        <f t="shared" ref="DG42" si="507">+DG40-DG43</f>
        <v>0</v>
      </c>
      <c r="DH42" s="3">
        <f t="shared" ref="DH42" si="508">+DH40-DH43</f>
        <v>0</v>
      </c>
      <c r="DI42" s="3">
        <f t="shared" ref="DI42" si="509">+DI40-DI43</f>
        <v>0</v>
      </c>
      <c r="DJ42" s="3">
        <f t="shared" ref="DJ42" si="510">+DJ40-DJ43</f>
        <v>0</v>
      </c>
      <c r="DK42" s="3">
        <f t="shared" ref="DK42" si="511">+DK40-DK43</f>
        <v>0</v>
      </c>
      <c r="DL42" s="3">
        <f t="shared" ref="DL42" si="512">+DL40-DL43</f>
        <v>0</v>
      </c>
      <c r="DM42" s="3">
        <f t="shared" ref="DM42" si="513">+DM40-DM43</f>
        <v>0</v>
      </c>
      <c r="DN42" s="3">
        <f t="shared" ref="DN42" si="514">+DN40-DN43</f>
        <v>0</v>
      </c>
      <c r="DO42" s="3">
        <f t="shared" ref="DO42" si="515">+DO40-DO43</f>
        <v>0</v>
      </c>
      <c r="DP42" s="3">
        <f t="shared" ref="DP42" si="516">+DP40-DP43</f>
        <v>0</v>
      </c>
      <c r="DQ42" s="3">
        <f t="shared" ref="DQ42" si="517">+DQ40-DQ43</f>
        <v>0</v>
      </c>
      <c r="DR42" s="3">
        <f>SUM(DF42:DQ42)</f>
        <v>0</v>
      </c>
      <c r="DS42" s="39">
        <f t="shared" ref="DS42" si="518">+CR42+DE42+DR42</f>
        <v>960</v>
      </c>
      <c r="DT42" s="3">
        <f>+DT40-DT43</f>
        <v>137010</v>
      </c>
      <c r="DU42" s="3">
        <f t="shared" ref="DU42" si="519">+DU40-DU43</f>
        <v>105510</v>
      </c>
      <c r="DV42" s="3">
        <f t="shared" ref="DV42" si="520">+DV40-DV43</f>
        <v>105510</v>
      </c>
      <c r="DW42" s="3">
        <f t="shared" ref="DW42" si="521">+DW40-DW43</f>
        <v>105510</v>
      </c>
      <c r="DX42" s="3">
        <f t="shared" ref="DX42" si="522">+DX40-DX43</f>
        <v>109850</v>
      </c>
      <c r="DY42" s="3">
        <f t="shared" ref="DY42" si="523">+DY40-DY43</f>
        <v>109850</v>
      </c>
      <c r="DZ42" s="3">
        <f t="shared" ref="DZ42" si="524">+DZ40-DZ43</f>
        <v>115850</v>
      </c>
      <c r="EA42" s="3">
        <f t="shared" ref="EA42" si="525">+EA40-EA43</f>
        <v>115850</v>
      </c>
      <c r="EB42" s="3">
        <f t="shared" ref="EB42" si="526">+EB40-EB43</f>
        <v>115850</v>
      </c>
      <c r="EC42" s="3">
        <f t="shared" ref="EC42" si="527">+EC40-EC43</f>
        <v>115850</v>
      </c>
      <c r="ED42" s="3">
        <f t="shared" ref="ED42" si="528">+ED40-ED43</f>
        <v>115850</v>
      </c>
      <c r="EE42" s="3">
        <f t="shared" ref="EE42" si="529">+EE40-EE43</f>
        <v>115850</v>
      </c>
      <c r="EF42" s="3">
        <f>SUM(DT42:EE42)</f>
        <v>1368340</v>
      </c>
      <c r="EG42" s="3">
        <f>+EG40-EG43</f>
        <v>3000</v>
      </c>
      <c r="EH42" s="3">
        <f t="shared" ref="EH42" si="530">+EH40-EH43</f>
        <v>2250</v>
      </c>
      <c r="EI42" s="3">
        <f t="shared" ref="EI42" si="531">+EI40-EI43</f>
        <v>2250</v>
      </c>
      <c r="EJ42" s="3">
        <f t="shared" ref="EJ42" si="532">+EJ40-EJ43</f>
        <v>2250</v>
      </c>
      <c r="EK42" s="3">
        <f t="shared" ref="EK42" si="533">+EK40-EK43</f>
        <v>2250</v>
      </c>
      <c r="EL42" s="3">
        <f t="shared" ref="EL42" si="534">+EL40-EL43</f>
        <v>1800</v>
      </c>
      <c r="EM42" s="3">
        <f t="shared" ref="EM42" si="535">+EM40-EM43</f>
        <v>1800</v>
      </c>
      <c r="EN42" s="3">
        <f t="shared" ref="EN42" si="536">+EN40-EN43</f>
        <v>1800</v>
      </c>
      <c r="EO42" s="3">
        <f t="shared" ref="EO42" si="537">+EO40-EO43</f>
        <v>2250</v>
      </c>
      <c r="EP42" s="3">
        <f t="shared" ref="EP42" si="538">+EP40-EP43</f>
        <v>2250</v>
      </c>
      <c r="EQ42" s="3">
        <f t="shared" ref="EQ42" si="539">+EQ40-EQ43</f>
        <v>2250</v>
      </c>
      <c r="ER42" s="3">
        <f t="shared" ref="ER42" si="540">+ER40-ER43</f>
        <v>900</v>
      </c>
      <c r="ES42" s="3">
        <f>SUM(EG42:ER42)</f>
        <v>25050</v>
      </c>
      <c r="ET42" s="3">
        <f>+ET40-ET43</f>
        <v>0</v>
      </c>
      <c r="EU42" s="3">
        <f t="shared" ref="EU42" si="541">+EU40-EU43</f>
        <v>0</v>
      </c>
      <c r="EV42" s="3">
        <f t="shared" ref="EV42" si="542">+EV40-EV43</f>
        <v>0</v>
      </c>
      <c r="EW42" s="3">
        <f t="shared" ref="EW42" si="543">+EW40-EW43</f>
        <v>0</v>
      </c>
      <c r="EX42" s="3">
        <f t="shared" ref="EX42" si="544">+EX40-EX43</f>
        <v>0</v>
      </c>
      <c r="EY42" s="3">
        <f t="shared" ref="EY42" si="545">+EY40-EY43</f>
        <v>0</v>
      </c>
      <c r="EZ42" s="3">
        <f t="shared" ref="EZ42" si="546">+EZ40-EZ43</f>
        <v>0</v>
      </c>
      <c r="FA42" s="3">
        <f t="shared" ref="FA42" si="547">+FA40-FA43</f>
        <v>0</v>
      </c>
      <c r="FB42" s="3">
        <f t="shared" ref="FB42" si="548">+FB40-FB43</f>
        <v>0</v>
      </c>
      <c r="FC42" s="3">
        <f t="shared" ref="FC42" si="549">+FC40-FC43</f>
        <v>0</v>
      </c>
      <c r="FD42" s="3">
        <f t="shared" ref="FD42" si="550">+FD40-FD43</f>
        <v>0</v>
      </c>
      <c r="FE42" s="3">
        <f t="shared" ref="FE42" si="551">+FE40-FE43</f>
        <v>0</v>
      </c>
      <c r="FF42" s="3">
        <f>SUM(ET42:FE42)</f>
        <v>0</v>
      </c>
      <c r="FG42" s="39">
        <f t="shared" ref="FG42" si="552">+EF42+ES42+FF42</f>
        <v>1393390</v>
      </c>
      <c r="FH42" s="3">
        <f>+FH40-FH43</f>
        <v>224780</v>
      </c>
      <c r="FI42" s="3">
        <f t="shared" ref="FI42" si="553">+FI40-FI43</f>
        <v>224780</v>
      </c>
      <c r="FJ42" s="3">
        <f t="shared" ref="FJ42" si="554">+FJ40-FJ43</f>
        <v>224780</v>
      </c>
      <c r="FK42" s="3">
        <f t="shared" ref="FK42" si="555">+FK40-FK43</f>
        <v>224780</v>
      </c>
      <c r="FL42" s="3">
        <f t="shared" ref="FL42" si="556">+FL40-FL43</f>
        <v>234810</v>
      </c>
      <c r="FM42" s="3">
        <f t="shared" ref="FM42" si="557">+FM40-FM43</f>
        <v>234810</v>
      </c>
      <c r="FN42" s="3">
        <f t="shared" ref="FN42" si="558">+FN40-FN43</f>
        <v>248810</v>
      </c>
      <c r="FO42" s="3">
        <f t="shared" ref="FO42" si="559">+FO40-FO43</f>
        <v>248810</v>
      </c>
      <c r="FP42" s="3">
        <f t="shared" ref="FP42" si="560">+FP40-FP43</f>
        <v>248810</v>
      </c>
      <c r="FQ42" s="3">
        <f t="shared" ref="FQ42" si="561">+FQ40-FQ43</f>
        <v>248810</v>
      </c>
      <c r="FR42" s="3">
        <f t="shared" ref="FR42" si="562">+FR40-FR43</f>
        <v>248810</v>
      </c>
      <c r="FS42" s="3">
        <f t="shared" ref="FS42" si="563">+FS40-FS43</f>
        <v>248810</v>
      </c>
      <c r="FT42" s="3">
        <f>SUM(FH42:FS42)</f>
        <v>2861600</v>
      </c>
      <c r="FU42" s="3">
        <f>+FU40-FU43</f>
        <v>5250</v>
      </c>
      <c r="FV42" s="3">
        <f t="shared" ref="FV42" si="564">+FV40-FV43</f>
        <v>5250</v>
      </c>
      <c r="FW42" s="3">
        <f t="shared" ref="FW42" si="565">+FW40-FW43</f>
        <v>5250</v>
      </c>
      <c r="FX42" s="3">
        <f t="shared" ref="FX42" si="566">+FX40-FX43</f>
        <v>7170</v>
      </c>
      <c r="FY42" s="3">
        <f t="shared" ref="FY42" si="567">+FY40-FY43</f>
        <v>5250</v>
      </c>
      <c r="FZ42" s="3">
        <f t="shared" ref="FZ42" si="568">+FZ40-FZ43</f>
        <v>4800</v>
      </c>
      <c r="GA42" s="3">
        <f t="shared" ref="GA42" si="569">+GA40-GA43</f>
        <v>4800</v>
      </c>
      <c r="GB42" s="3">
        <f t="shared" ref="GB42" si="570">+GB40-GB43</f>
        <v>4200</v>
      </c>
      <c r="GC42" s="3">
        <f t="shared" ref="GC42" si="571">+GC40-GC43</f>
        <v>5250</v>
      </c>
      <c r="GD42" s="3">
        <f t="shared" ref="GD42" si="572">+GD40-GD43</f>
        <v>5250</v>
      </c>
      <c r="GE42" s="3">
        <f t="shared" ref="GE42" si="573">+GE40-GE43</f>
        <v>5250</v>
      </c>
      <c r="GF42" s="3">
        <f t="shared" ref="GF42" si="574">+GF40-GF43</f>
        <v>2100</v>
      </c>
      <c r="GG42" s="3">
        <f>SUM(FU42:GF42)</f>
        <v>59820</v>
      </c>
      <c r="GH42" s="3">
        <f>+GH40-GH43</f>
        <v>3023</v>
      </c>
      <c r="GI42" s="3">
        <f t="shared" ref="GI42" si="575">+GI40-GI43</f>
        <v>3023</v>
      </c>
      <c r="GJ42" s="3">
        <f t="shared" ref="GJ42" si="576">+GJ40-GJ43</f>
        <v>3023</v>
      </c>
      <c r="GK42" s="3">
        <f t="shared" ref="GK42" si="577">+GK40-GK43</f>
        <v>3023</v>
      </c>
      <c r="GL42" s="3">
        <f t="shared" ref="GL42" si="578">+GL40-GL43</f>
        <v>3170</v>
      </c>
      <c r="GM42" s="3">
        <f t="shared" ref="GM42" si="579">+GM40-GM43</f>
        <v>3170</v>
      </c>
      <c r="GN42" s="3">
        <f t="shared" ref="GN42" si="580">+GN40-GN43</f>
        <v>3170</v>
      </c>
      <c r="GO42" s="3">
        <f t="shared" ref="GO42" si="581">+GO40-GO43</f>
        <v>3170</v>
      </c>
      <c r="GP42" s="3">
        <f t="shared" ref="GP42" si="582">+GP40-GP43</f>
        <v>3170</v>
      </c>
      <c r="GQ42" s="3">
        <f t="shared" ref="GQ42" si="583">+GQ40-GQ43</f>
        <v>3170</v>
      </c>
      <c r="GR42" s="3">
        <f t="shared" ref="GR42" si="584">+GR40-GR43</f>
        <v>3170</v>
      </c>
      <c r="GS42" s="3">
        <f t="shared" ref="GS42" si="585">+GS40-GS43</f>
        <v>3170</v>
      </c>
      <c r="GT42" s="3">
        <f>SUM(GH42:GS42)</f>
        <v>37452</v>
      </c>
      <c r="GU42" s="39">
        <f t="shared" ref="GU42" si="586">+FT42+GG42+GT42</f>
        <v>2958872</v>
      </c>
      <c r="GV42" s="3">
        <f>+GV40-GV43</f>
        <v>232790</v>
      </c>
      <c r="GW42" s="3">
        <f t="shared" ref="GW42" si="587">+GW40-GW43</f>
        <v>232790</v>
      </c>
      <c r="GX42" s="3">
        <f t="shared" ref="GX42" si="588">+GX40-GX43</f>
        <v>232790</v>
      </c>
      <c r="GY42" s="3">
        <f t="shared" ref="GY42" si="589">+GY40-GY43</f>
        <v>232790</v>
      </c>
      <c r="GZ42" s="3">
        <f t="shared" ref="GZ42" si="590">+GZ40-GZ43</f>
        <v>241290</v>
      </c>
      <c r="HA42" s="3">
        <f t="shared" ref="HA42" si="591">+HA40-HA43</f>
        <v>241290</v>
      </c>
      <c r="HB42" s="3">
        <f t="shared" ref="HB42" si="592">+HB40-HB43</f>
        <v>255290</v>
      </c>
      <c r="HC42" s="3">
        <f t="shared" ref="HC42" si="593">+HC40-HC43</f>
        <v>255290</v>
      </c>
      <c r="HD42" s="3">
        <f t="shared" ref="HD42" si="594">+HD40-HD43</f>
        <v>255290</v>
      </c>
      <c r="HE42" s="3">
        <f t="shared" ref="HE42" si="595">+HE40-HE43</f>
        <v>255290</v>
      </c>
      <c r="HF42" s="3">
        <f t="shared" ref="HF42" si="596">+HF40-HF43</f>
        <v>255290</v>
      </c>
      <c r="HG42" s="3">
        <f t="shared" ref="HG42" si="597">+HG40-HG43</f>
        <v>255290</v>
      </c>
      <c r="HH42" s="3">
        <f>SUM(GV42:HG42)</f>
        <v>2945480</v>
      </c>
      <c r="HI42" s="3">
        <f>+HI40-HI43</f>
        <v>5250</v>
      </c>
      <c r="HJ42" s="3">
        <f t="shared" ref="HJ42" si="598">+HJ40-HJ43</f>
        <v>5250</v>
      </c>
      <c r="HK42" s="3">
        <f t="shared" ref="HK42" si="599">+HK40-HK43</f>
        <v>5250</v>
      </c>
      <c r="HL42" s="3">
        <f t="shared" ref="HL42" si="600">+HL40-HL43</f>
        <v>5250</v>
      </c>
      <c r="HM42" s="3">
        <f t="shared" ref="HM42" si="601">+HM40-HM43</f>
        <v>5250</v>
      </c>
      <c r="HN42" s="3">
        <f t="shared" ref="HN42" si="602">+HN40-HN43</f>
        <v>4200</v>
      </c>
      <c r="HO42" s="3">
        <f t="shared" ref="HO42" si="603">+HO40-HO43</f>
        <v>4200</v>
      </c>
      <c r="HP42" s="3">
        <f t="shared" ref="HP42" si="604">+HP40-HP43</f>
        <v>4200</v>
      </c>
      <c r="HQ42" s="3">
        <f t="shared" ref="HQ42" si="605">+HQ40-HQ43</f>
        <v>5250</v>
      </c>
      <c r="HR42" s="3">
        <f t="shared" ref="HR42" si="606">+HR40-HR43</f>
        <v>5250</v>
      </c>
      <c r="HS42" s="3">
        <f t="shared" ref="HS42" si="607">+HS40-HS43</f>
        <v>5250</v>
      </c>
      <c r="HT42" s="3">
        <f t="shared" ref="HT42" si="608">+HT40-HT43</f>
        <v>2100</v>
      </c>
      <c r="HU42" s="3">
        <f>SUM(HI42:HT42)</f>
        <v>56700</v>
      </c>
      <c r="HV42" s="3">
        <f>+HV40-HV43</f>
        <v>6985</v>
      </c>
      <c r="HW42" s="3">
        <f t="shared" ref="HW42" si="609">+HW40-HW43</f>
        <v>6985</v>
      </c>
      <c r="HX42" s="3">
        <f t="shared" ref="HX42" si="610">+HX40-HX43</f>
        <v>6985</v>
      </c>
      <c r="HY42" s="3">
        <f t="shared" ref="HY42" si="611">+HY40-HY43</f>
        <v>6985</v>
      </c>
      <c r="HZ42" s="3">
        <f t="shared" ref="HZ42" si="612">+HZ40-HZ43</f>
        <v>7239</v>
      </c>
      <c r="IA42" s="3">
        <f t="shared" ref="IA42" si="613">+IA40-IA43</f>
        <v>7239</v>
      </c>
      <c r="IB42" s="3">
        <f t="shared" ref="IB42" si="614">+IB40-IB43</f>
        <v>7239</v>
      </c>
      <c r="IC42" s="3">
        <f t="shared" ref="IC42" si="615">+IC40-IC43</f>
        <v>7239</v>
      </c>
      <c r="ID42" s="3">
        <f t="shared" ref="ID42" si="616">+ID40-ID43</f>
        <v>7239</v>
      </c>
      <c r="IE42" s="3">
        <f t="shared" ref="IE42" si="617">+IE40-IE43</f>
        <v>7239</v>
      </c>
      <c r="IF42" s="3">
        <f t="shared" ref="IF42" si="618">+IF40-IF43</f>
        <v>7239</v>
      </c>
      <c r="IG42" s="3">
        <f t="shared" ref="IG42" si="619">+IG40-IG43</f>
        <v>7239</v>
      </c>
      <c r="IH42" s="3">
        <f>SUM(HV42:IG42)</f>
        <v>85852</v>
      </c>
      <c r="II42" s="39">
        <f t="shared" ref="II42" si="620">+HH42+HU42+IH42</f>
        <v>3088032</v>
      </c>
      <c r="IJ42" s="3">
        <f>+IJ40-IJ43</f>
        <v>155220</v>
      </c>
      <c r="IK42" s="3">
        <f t="shared" ref="IK42" si="621">+IK40-IK43</f>
        <v>123720</v>
      </c>
      <c r="IL42" s="3">
        <f t="shared" ref="IL42" si="622">+IL40-IL43</f>
        <v>123720</v>
      </c>
      <c r="IM42" s="3">
        <f t="shared" ref="IM42" si="623">+IM40-IM43</f>
        <v>123720</v>
      </c>
      <c r="IN42" s="3">
        <f t="shared" ref="IN42" si="624">+IN40-IN43</f>
        <v>129160</v>
      </c>
      <c r="IO42" s="3">
        <f t="shared" ref="IO42" si="625">+IO40-IO43</f>
        <v>129160</v>
      </c>
      <c r="IP42" s="3">
        <f t="shared" ref="IP42" si="626">+IP40-IP43</f>
        <v>137160</v>
      </c>
      <c r="IQ42" s="3">
        <f t="shared" ref="IQ42" si="627">+IQ40-IQ43</f>
        <v>137160</v>
      </c>
      <c r="IR42" s="3">
        <f t="shared" ref="IR42" si="628">+IR40-IR43</f>
        <v>137160</v>
      </c>
      <c r="IS42" s="3">
        <f t="shared" ref="IS42" si="629">+IS40-IS43</f>
        <v>137160</v>
      </c>
      <c r="IT42" s="3">
        <f t="shared" ref="IT42" si="630">+IT40-IT43</f>
        <v>137160</v>
      </c>
      <c r="IU42" s="3">
        <f t="shared" ref="IU42" si="631">+IU40-IU43</f>
        <v>137160</v>
      </c>
      <c r="IV42" s="3">
        <f>SUM(IJ42:IU42)</f>
        <v>1607660</v>
      </c>
      <c r="IW42" s="3">
        <f>+IW40-IW43</f>
        <v>3750</v>
      </c>
      <c r="IX42" s="3">
        <f t="shared" ref="IX42" si="632">+IX40-IX43</f>
        <v>3000</v>
      </c>
      <c r="IY42" s="3">
        <f t="shared" ref="IY42" si="633">+IY40-IY43</f>
        <v>3000</v>
      </c>
      <c r="IZ42" s="3">
        <f t="shared" ref="IZ42" si="634">+IZ40-IZ43</f>
        <v>4920</v>
      </c>
      <c r="JA42" s="3">
        <f t="shared" ref="JA42" si="635">+JA40-JA43</f>
        <v>3000</v>
      </c>
      <c r="JB42" s="3">
        <f t="shared" ref="JB42" si="636">+JB40-JB43</f>
        <v>3000</v>
      </c>
      <c r="JC42" s="3">
        <f t="shared" ref="JC42" si="637">+JC40-JC43</f>
        <v>3000</v>
      </c>
      <c r="JD42" s="3">
        <f t="shared" ref="JD42" si="638">+JD40-JD43</f>
        <v>2400</v>
      </c>
      <c r="JE42" s="3">
        <f t="shared" ref="JE42" si="639">+JE40-JE43</f>
        <v>3000</v>
      </c>
      <c r="JF42" s="3">
        <f t="shared" ref="JF42" si="640">+JF40-JF43</f>
        <v>3000</v>
      </c>
      <c r="JG42" s="3">
        <f t="shared" ref="JG42" si="641">+JG40-JG43</f>
        <v>3000</v>
      </c>
      <c r="JH42" s="3">
        <f t="shared" ref="JH42" si="642">+JH40-JH43</f>
        <v>1200</v>
      </c>
      <c r="JI42" s="3">
        <f>SUM(IW42:JH42)</f>
        <v>36270</v>
      </c>
      <c r="JJ42" s="3">
        <f>+JJ40-JJ43</f>
        <v>3710</v>
      </c>
      <c r="JK42" s="3">
        <f t="shared" ref="JK42" si="643">+JK40-JK43</f>
        <v>2765</v>
      </c>
      <c r="JL42" s="3">
        <f t="shared" ref="JL42" si="644">+JL40-JL43</f>
        <v>2765</v>
      </c>
      <c r="JM42" s="3">
        <f t="shared" ref="JM42" si="645">+JM40-JM43</f>
        <v>2765</v>
      </c>
      <c r="JN42" s="3">
        <f t="shared" ref="JN42" si="646">+JN40-JN43</f>
        <v>2899</v>
      </c>
      <c r="JO42" s="3">
        <f t="shared" ref="JO42" si="647">+JO40-JO43</f>
        <v>2899</v>
      </c>
      <c r="JP42" s="3">
        <f t="shared" ref="JP42" si="648">+JP40-JP43</f>
        <v>2899</v>
      </c>
      <c r="JQ42" s="3">
        <f t="shared" ref="JQ42" si="649">+JQ40-JQ43</f>
        <v>2899</v>
      </c>
      <c r="JR42" s="3">
        <f t="shared" ref="JR42" si="650">+JR40-JR43</f>
        <v>2899</v>
      </c>
      <c r="JS42" s="3">
        <f t="shared" ref="JS42" si="651">+JS40-JS43</f>
        <v>2899</v>
      </c>
      <c r="JT42" s="3">
        <f t="shared" ref="JT42" si="652">+JT40-JT43</f>
        <v>2899</v>
      </c>
      <c r="JU42" s="3">
        <f t="shared" ref="JU42" si="653">+JU40-JU43</f>
        <v>2899</v>
      </c>
      <c r="JV42" s="3">
        <f>SUM(JJ42:JU42)</f>
        <v>35197</v>
      </c>
      <c r="JW42" s="39">
        <f t="shared" ref="JW42" si="654">+IV42+JI42+JV42</f>
        <v>1679127</v>
      </c>
      <c r="JX42" s="3">
        <f>+JX40-JX43</f>
        <v>132680</v>
      </c>
      <c r="JY42" s="3">
        <f t="shared" ref="JY42" si="655">+JY40-JY43</f>
        <v>132680</v>
      </c>
      <c r="JZ42" s="3">
        <f t="shared" ref="JZ42" si="656">+JZ40-JZ43</f>
        <v>132680</v>
      </c>
      <c r="KA42" s="3">
        <f t="shared" ref="KA42" si="657">+KA40-KA43</f>
        <v>132680</v>
      </c>
      <c r="KB42" s="3">
        <f t="shared" ref="KB42" si="658">+KB40-KB43</f>
        <v>137030</v>
      </c>
      <c r="KC42" s="3">
        <f t="shared" ref="KC42" si="659">+KC40-KC43</f>
        <v>137030</v>
      </c>
      <c r="KD42" s="3">
        <f t="shared" ref="KD42" si="660">+KD40-KD43</f>
        <v>145030</v>
      </c>
      <c r="KE42" s="3">
        <f t="shared" ref="KE42" si="661">+KE40-KE43</f>
        <v>145030</v>
      </c>
      <c r="KF42" s="3">
        <f t="shared" ref="KF42" si="662">+KF40-KF43</f>
        <v>145030</v>
      </c>
      <c r="KG42" s="3">
        <f t="shared" ref="KG42" si="663">+KG40-KG43</f>
        <v>145030</v>
      </c>
      <c r="KH42" s="3">
        <f t="shared" ref="KH42" si="664">+KH40-KH43</f>
        <v>145030</v>
      </c>
      <c r="KI42" s="3">
        <f t="shared" ref="KI42" si="665">+KI40-KI43</f>
        <v>145030</v>
      </c>
      <c r="KJ42" s="3">
        <f>SUM(JX42:KI42)</f>
        <v>1674960</v>
      </c>
      <c r="KK42" s="3">
        <f>+KK40-KK43</f>
        <v>3000</v>
      </c>
      <c r="KL42" s="3">
        <f t="shared" ref="KL42" si="666">+KL40-KL43</f>
        <v>3000</v>
      </c>
      <c r="KM42" s="3">
        <f t="shared" ref="KM42" si="667">+KM40-KM43</f>
        <v>3000</v>
      </c>
      <c r="KN42" s="3">
        <f t="shared" ref="KN42" si="668">+KN40-KN43</f>
        <v>1920</v>
      </c>
      <c r="KO42" s="3">
        <f t="shared" ref="KO42" si="669">+KO40-KO43</f>
        <v>3000</v>
      </c>
      <c r="KP42" s="3">
        <f t="shared" ref="KP42" si="670">+KP40-KP43</f>
        <v>3000</v>
      </c>
      <c r="KQ42" s="3">
        <f t="shared" ref="KQ42" si="671">+KQ40-KQ43</f>
        <v>3000</v>
      </c>
      <c r="KR42" s="3">
        <f t="shared" ref="KR42" si="672">+KR40-KR43</f>
        <v>2400</v>
      </c>
      <c r="KS42" s="3">
        <f t="shared" ref="KS42" si="673">+KS40-KS43</f>
        <v>3000</v>
      </c>
      <c r="KT42" s="3">
        <f t="shared" ref="KT42" si="674">+KT40-KT43</f>
        <v>3000</v>
      </c>
      <c r="KU42" s="3">
        <f t="shared" ref="KU42" si="675">+KU40-KU43</f>
        <v>3000</v>
      </c>
      <c r="KV42" s="3">
        <f t="shared" ref="KV42" si="676">+KV40-KV43</f>
        <v>1200</v>
      </c>
      <c r="KW42" s="3">
        <f>SUM(KK42:KV42)</f>
        <v>32520</v>
      </c>
      <c r="KX42" s="3">
        <f>+KX40-KX43</f>
        <v>1031</v>
      </c>
      <c r="KY42" s="3">
        <f t="shared" ref="KY42" si="677">+KY40-KY43</f>
        <v>1031</v>
      </c>
      <c r="KZ42" s="3">
        <f t="shared" ref="KZ42" si="678">+KZ40-KZ43</f>
        <v>1031</v>
      </c>
      <c r="LA42" s="3">
        <f t="shared" ref="LA42" si="679">+LA40-LA43</f>
        <v>0</v>
      </c>
      <c r="LB42" s="3">
        <f t="shared" ref="LB42" si="680">+LB40-LB43</f>
        <v>1031</v>
      </c>
      <c r="LC42" s="3">
        <f t="shared" ref="LC42" si="681">+LC40-LC43</f>
        <v>1031</v>
      </c>
      <c r="LD42" s="3">
        <f t="shared" ref="LD42" si="682">+LD40-LD43</f>
        <v>1031</v>
      </c>
      <c r="LE42" s="3">
        <f t="shared" ref="LE42" si="683">+LE40-LE43</f>
        <v>1031</v>
      </c>
      <c r="LF42" s="3">
        <f t="shared" ref="LF42" si="684">+LF40-LF43</f>
        <v>1031</v>
      </c>
      <c r="LG42" s="3">
        <f t="shared" ref="LG42" si="685">+LG40-LG43</f>
        <v>1031</v>
      </c>
      <c r="LH42" s="3">
        <f t="shared" ref="LH42" si="686">+LH40-LH43</f>
        <v>1031</v>
      </c>
      <c r="LI42" s="3">
        <f t="shared" ref="LI42" si="687">+LI40-LI43</f>
        <v>1031</v>
      </c>
      <c r="LJ42" s="3">
        <f>SUM(KX42:LI42)</f>
        <v>11341</v>
      </c>
      <c r="LK42" s="39">
        <f t="shared" ref="LK42" si="688">+KJ42+KW42+LJ42</f>
        <v>1718821</v>
      </c>
      <c r="LL42" s="3">
        <f>+LL40-LL43</f>
        <v>146650</v>
      </c>
      <c r="LM42" s="3">
        <f t="shared" ref="LM42" si="689">+LM40-LM43</f>
        <v>146650</v>
      </c>
      <c r="LN42" s="3">
        <f t="shared" ref="LN42" si="690">+LN40-LN43</f>
        <v>146650</v>
      </c>
      <c r="LO42" s="3">
        <f t="shared" ref="LO42" si="691">+LO40-LO43</f>
        <v>146650</v>
      </c>
      <c r="LP42" s="3">
        <f t="shared" ref="LP42" si="692">+LP40-LP43</f>
        <v>150370</v>
      </c>
      <c r="LQ42" s="3">
        <f t="shared" ref="LQ42" si="693">+LQ40-LQ43</f>
        <v>150370</v>
      </c>
      <c r="LR42" s="3">
        <f t="shared" ref="LR42" si="694">+LR40-LR43</f>
        <v>160370</v>
      </c>
      <c r="LS42" s="3">
        <f t="shared" ref="LS42" si="695">+LS40-LS43</f>
        <v>160370</v>
      </c>
      <c r="LT42" s="3">
        <f t="shared" ref="LT42" si="696">+LT40-LT43</f>
        <v>160370</v>
      </c>
      <c r="LU42" s="3">
        <f t="shared" ref="LU42" si="697">+LU40-LU43</f>
        <v>160370</v>
      </c>
      <c r="LV42" s="3">
        <f t="shared" ref="LV42" si="698">+LV40-LV43</f>
        <v>160370</v>
      </c>
      <c r="LW42" s="3">
        <f t="shared" ref="LW42" si="699">+LW40-LW43</f>
        <v>160370</v>
      </c>
      <c r="LX42" s="3">
        <f>SUM(LL42:LW42)</f>
        <v>1849560</v>
      </c>
      <c r="LY42" s="3">
        <f>+LY40-LY43</f>
        <v>3750</v>
      </c>
      <c r="LZ42" s="3">
        <f t="shared" ref="LZ42" si="700">+LZ40-LZ43</f>
        <v>3750</v>
      </c>
      <c r="MA42" s="3">
        <f t="shared" ref="MA42" si="701">+MA40-MA43</f>
        <v>3750</v>
      </c>
      <c r="MB42" s="3">
        <f t="shared" ref="MB42" si="702">+MB40-MB43</f>
        <v>6150</v>
      </c>
      <c r="MC42" s="3">
        <f t="shared" ref="MC42" si="703">+MC40-MC43</f>
        <v>3750</v>
      </c>
      <c r="MD42" s="3">
        <f t="shared" ref="MD42" si="704">+MD40-MD43</f>
        <v>3750</v>
      </c>
      <c r="ME42" s="3">
        <f t="shared" ref="ME42" si="705">+ME40-ME43</f>
        <v>3750</v>
      </c>
      <c r="MF42" s="3">
        <f t="shared" ref="MF42" si="706">+MF40-MF43</f>
        <v>3000</v>
      </c>
      <c r="MG42" s="3">
        <f t="shared" ref="MG42" si="707">+MG40-MG43</f>
        <v>3750</v>
      </c>
      <c r="MH42" s="3">
        <f t="shared" ref="MH42" si="708">+MH40-MH43</f>
        <v>3750</v>
      </c>
      <c r="MI42" s="3">
        <f t="shared" ref="MI42" si="709">+MI40-MI43</f>
        <v>3750</v>
      </c>
      <c r="MJ42" s="3">
        <f t="shared" ref="MJ42" si="710">+MJ40-MJ43</f>
        <v>1500</v>
      </c>
      <c r="MK42" s="3">
        <f>SUM(LY42:MJ42)</f>
        <v>44400</v>
      </c>
      <c r="ML42" s="3">
        <f>+ML40-ML43</f>
        <v>4400</v>
      </c>
      <c r="MM42" s="3">
        <f t="shared" ref="MM42" si="711">+MM40-MM43</f>
        <v>4400</v>
      </c>
      <c r="MN42" s="3">
        <f t="shared" ref="MN42" si="712">+MN40-MN43</f>
        <v>4400</v>
      </c>
      <c r="MO42" s="3">
        <f t="shared" ref="MO42" si="713">+MO40-MO43</f>
        <v>4400</v>
      </c>
      <c r="MP42" s="3">
        <f t="shared" ref="MP42" si="714">+MP40-MP43</f>
        <v>4512</v>
      </c>
      <c r="MQ42" s="3">
        <f t="shared" ref="MQ42" si="715">+MQ40-MQ43</f>
        <v>4512</v>
      </c>
      <c r="MR42" s="3">
        <f t="shared" ref="MR42" si="716">+MR40-MR43</f>
        <v>4512</v>
      </c>
      <c r="MS42" s="3">
        <f t="shared" ref="MS42" si="717">+MS40-MS43</f>
        <v>4512</v>
      </c>
      <c r="MT42" s="3">
        <f t="shared" ref="MT42" si="718">+MT40-MT43</f>
        <v>4512</v>
      </c>
      <c r="MU42" s="3">
        <f t="shared" ref="MU42" si="719">+MU40-MU43</f>
        <v>4512</v>
      </c>
      <c r="MV42" s="3">
        <f t="shared" ref="MV42" si="720">+MV40-MV43</f>
        <v>6748</v>
      </c>
      <c r="MW42" s="3">
        <f t="shared" ref="MW42" si="721">+MW40-MW43</f>
        <v>6748</v>
      </c>
      <c r="MX42" s="3">
        <f>SUM(ML42:MW42)</f>
        <v>58168</v>
      </c>
      <c r="MY42" s="39">
        <f t="shared" ref="MY42" si="722">+LX42+MK42+MX42</f>
        <v>1952128</v>
      </c>
      <c r="MZ42" s="3">
        <f>+MZ40-MZ43</f>
        <v>946836</v>
      </c>
      <c r="NA42" s="3">
        <f t="shared" ref="NA42" si="723">+NA40-NA43</f>
        <v>921126</v>
      </c>
      <c r="NB42" s="3">
        <f t="shared" ref="NB42" si="724">+NB40-NB43</f>
        <v>921126</v>
      </c>
      <c r="NC42" s="3">
        <f t="shared" ref="NC42" si="725">+NC40-NC43</f>
        <v>1005380</v>
      </c>
      <c r="ND42" s="3">
        <f t="shared" ref="ND42" si="726">+ND40-ND43</f>
        <v>1094730</v>
      </c>
      <c r="NE42" s="3">
        <f t="shared" ref="NE42" si="727">+NE40-NE43</f>
        <v>1019160</v>
      </c>
      <c r="NF42" s="3">
        <f t="shared" ref="NF42" si="728">+NF40-NF43</f>
        <v>1056210</v>
      </c>
      <c r="NG42" s="3">
        <f t="shared" ref="NG42" si="729">+NG40-NG43</f>
        <v>1056210</v>
      </c>
      <c r="NH42" s="3">
        <f t="shared" ref="NH42" si="730">+NH40-NH43</f>
        <v>1056210</v>
      </c>
      <c r="NI42" s="3">
        <f t="shared" ref="NI42" si="731">+NI40-NI43</f>
        <v>1056210</v>
      </c>
      <c r="NJ42" s="3">
        <f t="shared" ref="NJ42" si="732">+NJ40-NJ43</f>
        <v>1056210</v>
      </c>
      <c r="NK42" s="3">
        <f t="shared" ref="NK42" si="733">+NK40-NK43</f>
        <v>1056210</v>
      </c>
      <c r="NL42" s="3">
        <f>SUM(MZ42:NK42)</f>
        <v>12245618</v>
      </c>
      <c r="NM42" s="3">
        <f>+NM40-NM43</f>
        <v>25500</v>
      </c>
      <c r="NN42" s="3">
        <f t="shared" ref="NN42" si="734">+NN40-NN43</f>
        <v>24750</v>
      </c>
      <c r="NO42" s="3">
        <f t="shared" ref="NO42" si="735">+NO40-NO43</f>
        <v>24750</v>
      </c>
      <c r="NP42" s="3">
        <f>+NP40-NP43</f>
        <v>29820</v>
      </c>
      <c r="NQ42" s="3">
        <f t="shared" ref="NQ42" si="736">+NQ40-NQ43</f>
        <v>24750</v>
      </c>
      <c r="NR42" s="3">
        <f t="shared" ref="NR42" si="737">+NR40-NR43</f>
        <v>24750</v>
      </c>
      <c r="NS42" s="3">
        <f t="shared" ref="NS42" si="738">+NS40-NS43</f>
        <v>19800</v>
      </c>
      <c r="NT42" s="3">
        <f t="shared" ref="NT42" si="739">+NT40-NT43</f>
        <v>19800</v>
      </c>
      <c r="NU42" s="3">
        <f t="shared" ref="NU42" si="740">+NU40-NU43</f>
        <v>21900</v>
      </c>
      <c r="NV42" s="3">
        <f t="shared" ref="NV42" si="741">+NV40-NV43</f>
        <v>24750</v>
      </c>
      <c r="NW42" s="3">
        <f t="shared" ref="NW42" si="742">+NW40-NW43</f>
        <v>24750</v>
      </c>
      <c r="NX42" s="3">
        <f t="shared" ref="NX42" si="743">+NX40-NX43</f>
        <v>18450</v>
      </c>
      <c r="NY42" s="3">
        <f>SUM(NM42:NX42)</f>
        <v>283770</v>
      </c>
      <c r="NZ42" s="3">
        <f>+NZ40-NZ43</f>
        <v>22263</v>
      </c>
      <c r="OA42" s="3">
        <f t="shared" ref="OA42" si="744">+OA40-OA43</f>
        <v>21492</v>
      </c>
      <c r="OB42" s="3">
        <f t="shared" ref="OB42" si="745">+OB40-OB43</f>
        <v>21492</v>
      </c>
      <c r="OC42" s="3">
        <f t="shared" ref="OC42" si="746">+OC40-OC43</f>
        <v>23043</v>
      </c>
      <c r="OD42" s="3">
        <f t="shared" ref="OD42" si="747">+OD40-OD43</f>
        <v>25280</v>
      </c>
      <c r="OE42" s="3">
        <f t="shared" ref="OE42" si="748">+OE40-OE43</f>
        <v>23237</v>
      </c>
      <c r="OF42" s="3">
        <f t="shared" ref="OF42" si="749">+OF40-OF43</f>
        <v>22368</v>
      </c>
      <c r="OG42" s="3">
        <f t="shared" ref="OG42" si="750">+OG40-OG43</f>
        <v>22368</v>
      </c>
      <c r="OH42" s="3">
        <f t="shared" ref="OH42" si="751">+OH40-OH43</f>
        <v>22368</v>
      </c>
      <c r="OI42" s="3">
        <f t="shared" ref="OI42" si="752">+OI40-OI43</f>
        <v>22368</v>
      </c>
      <c r="OJ42" s="3">
        <f t="shared" ref="OJ42" si="753">+OJ40-OJ43</f>
        <v>22368</v>
      </c>
      <c r="OK42" s="3">
        <f t="shared" ref="OK42" si="754">+OK40-OK43</f>
        <v>22368</v>
      </c>
      <c r="OL42" s="3">
        <f>SUM(NZ42:OK42)</f>
        <v>271015</v>
      </c>
      <c r="OM42" s="39">
        <f t="shared" ref="OM42" si="755">+NL42+NY42+OL42</f>
        <v>12800403</v>
      </c>
      <c r="ON42" s="3">
        <f>+ON40-ON43</f>
        <v>11200</v>
      </c>
      <c r="OO42" s="3">
        <f t="shared" ref="OO42" si="756">+OO40-OO43</f>
        <v>11200</v>
      </c>
      <c r="OP42" s="3">
        <f t="shared" ref="OP42" si="757">+OP40-OP43</f>
        <v>11200</v>
      </c>
      <c r="OQ42" s="3">
        <f t="shared" ref="OQ42" si="758">+OQ40-OQ43</f>
        <v>11200</v>
      </c>
      <c r="OR42" s="3">
        <f t="shared" ref="OR42" si="759">+OR40-OR43</f>
        <v>11200</v>
      </c>
      <c r="OS42" s="3">
        <f t="shared" ref="OS42" si="760">+OS40-OS43</f>
        <v>11200</v>
      </c>
      <c r="OT42" s="3">
        <f t="shared" ref="OT42" si="761">+OT40-OT43</f>
        <v>11200</v>
      </c>
      <c r="OU42" s="3">
        <f t="shared" ref="OU42" si="762">+OU40-OU43</f>
        <v>11200</v>
      </c>
      <c r="OV42" s="3">
        <f t="shared" ref="OV42" si="763">+OV40-OV43</f>
        <v>11200</v>
      </c>
      <c r="OW42" s="3">
        <f t="shared" ref="OW42" si="764">+OW40-OW43</f>
        <v>16800</v>
      </c>
      <c r="OX42" s="3">
        <f t="shared" ref="OX42" si="765">+OX40-OX43</f>
        <v>16800</v>
      </c>
      <c r="OY42" s="3">
        <f t="shared" ref="OY42" si="766">+OY40-OY43</f>
        <v>140560</v>
      </c>
      <c r="OZ42" s="3">
        <f>SUM(ON42:OY42)</f>
        <v>274960</v>
      </c>
      <c r="PA42" s="42">
        <f>+AQ42+CE42+DS42+FG42+GU42+II42+JW42+LK42+MY42+OM42+OZ42</f>
        <v>30938657</v>
      </c>
    </row>
    <row r="43" spans="1:418" ht="21" hidden="1" x14ac:dyDescent="0.35">
      <c r="A43" s="41" t="s">
        <v>109</v>
      </c>
      <c r="H43" s="3">
        <f>25600+12800</f>
        <v>38400</v>
      </c>
      <c r="AH43" s="3">
        <v>604</v>
      </c>
      <c r="AQ43" s="39"/>
      <c r="AV43" s="3">
        <v>29560</v>
      </c>
      <c r="BV43" s="3">
        <v>576</v>
      </c>
      <c r="DX43" s="3">
        <f>17360+1360</f>
        <v>18720</v>
      </c>
      <c r="FL43" s="3">
        <f>15320+24800</f>
        <v>40120</v>
      </c>
      <c r="GL43" s="3">
        <f>336+252</f>
        <v>588</v>
      </c>
      <c r="GZ43" s="3">
        <v>87760</v>
      </c>
      <c r="HZ43" s="3">
        <v>1480</v>
      </c>
      <c r="IN43" s="3">
        <v>23250</v>
      </c>
      <c r="JN43" s="3">
        <v>581</v>
      </c>
      <c r="KB43" s="3">
        <v>17400</v>
      </c>
      <c r="LP43" s="3">
        <v>14880</v>
      </c>
      <c r="MP43" s="3">
        <v>444</v>
      </c>
      <c r="ND43" s="3">
        <f>21080+34040</f>
        <v>55120</v>
      </c>
      <c r="OD43" s="3">
        <f>124+636</f>
        <v>760</v>
      </c>
      <c r="OX43" s="3">
        <v>67922.58</v>
      </c>
      <c r="PA43" s="42">
        <f t="shared" ref="PA43:PA46" si="767">+AQ43+CE43+DS43+FG43+GU43+II43+JW43+LK43+MY43+OM43+OZ43</f>
        <v>0</v>
      </c>
    </row>
    <row r="44" spans="1:418" ht="21" hidden="1" x14ac:dyDescent="0.35">
      <c r="A44" s="1" t="s">
        <v>112</v>
      </c>
      <c r="AQ44" s="39"/>
      <c r="PA44" s="42">
        <f t="shared" si="767"/>
        <v>0</v>
      </c>
    </row>
    <row r="45" spans="1:418" ht="21" hidden="1" x14ac:dyDescent="0.35">
      <c r="A45" s="1" t="s">
        <v>110</v>
      </c>
      <c r="AQ45" s="39"/>
      <c r="ND45" s="3">
        <f>35580+27600+6270+6120</f>
        <v>75570</v>
      </c>
      <c r="OD45" s="3">
        <f>1068+603+189+183</f>
        <v>2043</v>
      </c>
      <c r="OY45" s="3">
        <v>118160</v>
      </c>
      <c r="PA45" s="42">
        <f t="shared" si="767"/>
        <v>0</v>
      </c>
    </row>
    <row r="46" spans="1:418" ht="21" hidden="1" x14ac:dyDescent="0.35">
      <c r="A46" s="1" t="s">
        <v>125</v>
      </c>
      <c r="AQ46" s="39"/>
      <c r="CV46" s="3">
        <v>960</v>
      </c>
      <c r="FX46" s="3">
        <v>1920</v>
      </c>
      <c r="IZ46" s="3">
        <v>1920</v>
      </c>
      <c r="KN46" s="3">
        <v>1920</v>
      </c>
      <c r="MB46" s="3">
        <v>2400</v>
      </c>
      <c r="NP46" s="3">
        <v>4320</v>
      </c>
      <c r="PA46" s="42">
        <f t="shared" si="767"/>
        <v>0</v>
      </c>
    </row>
    <row r="47" spans="1:418" ht="21" hidden="1" x14ac:dyDescent="0.35">
      <c r="A47" s="33" t="s">
        <v>100</v>
      </c>
      <c r="D47" s="3">
        <f>SUM(D42:D46)</f>
        <v>230060</v>
      </c>
      <c r="E47" s="3">
        <f t="shared" ref="E47:O47" si="768">SUM(E42:E46)</f>
        <v>230060</v>
      </c>
      <c r="F47" s="3">
        <f t="shared" si="768"/>
        <v>230060</v>
      </c>
      <c r="G47" s="3">
        <f t="shared" si="768"/>
        <v>230060</v>
      </c>
      <c r="H47" s="3">
        <f t="shared" si="768"/>
        <v>278060</v>
      </c>
      <c r="I47" s="3">
        <f t="shared" si="768"/>
        <v>239660</v>
      </c>
      <c r="J47" s="3">
        <f t="shared" si="768"/>
        <v>253660</v>
      </c>
      <c r="K47" s="3">
        <f t="shared" si="768"/>
        <v>253660</v>
      </c>
      <c r="L47" s="3">
        <f t="shared" si="768"/>
        <v>253660</v>
      </c>
      <c r="M47" s="3">
        <f t="shared" si="768"/>
        <v>253660</v>
      </c>
      <c r="N47" s="3">
        <f t="shared" si="768"/>
        <v>253660</v>
      </c>
      <c r="O47" s="3">
        <f t="shared" si="768"/>
        <v>253660</v>
      </c>
      <c r="P47" s="3">
        <f>SUM(P42:P46)</f>
        <v>2921520</v>
      </c>
      <c r="Q47" s="3">
        <f>SUM(Q42:Q46)</f>
        <v>5250</v>
      </c>
      <c r="R47" s="3">
        <f t="shared" ref="R47" si="769">SUM(R42:R46)</f>
        <v>5250</v>
      </c>
      <c r="S47" s="3">
        <f t="shared" ref="S47" si="770">SUM(S42:S46)</f>
        <v>5250</v>
      </c>
      <c r="T47" s="3">
        <f>SUM(T42:T46)</f>
        <v>5250</v>
      </c>
      <c r="U47" s="3">
        <f t="shared" ref="U47" si="771">SUM(U42:U46)</f>
        <v>5250</v>
      </c>
      <c r="V47" s="3">
        <f t="shared" ref="V47" si="772">SUM(V42:V46)</f>
        <v>4500</v>
      </c>
      <c r="W47" s="3">
        <f t="shared" ref="W47" si="773">SUM(W42:W46)</f>
        <v>4500</v>
      </c>
      <c r="X47" s="3">
        <f t="shared" ref="X47" si="774">SUM(X42:X46)</f>
        <v>4200</v>
      </c>
      <c r="Y47" s="3">
        <f t="shared" ref="Y47" si="775">SUM(Y42:Y46)</f>
        <v>5250</v>
      </c>
      <c r="Z47" s="3">
        <f t="shared" ref="Z47" si="776">SUM(Z42:Z46)</f>
        <v>5250</v>
      </c>
      <c r="AA47" s="3">
        <f t="shared" ref="AA47" si="777">SUM(AA42:AA46)</f>
        <v>5250</v>
      </c>
      <c r="AB47" s="3">
        <f t="shared" ref="AB47" si="778">SUM(AB42:AB46)</f>
        <v>2100</v>
      </c>
      <c r="AC47" s="3">
        <f>SUM(AC42:AC46)</f>
        <v>57300</v>
      </c>
      <c r="AD47" s="3">
        <f>SUM(AD42:AD46)</f>
        <v>5911</v>
      </c>
      <c r="AE47" s="3">
        <f t="shared" ref="AE47" si="779">SUM(AE42:AE46)</f>
        <v>5911</v>
      </c>
      <c r="AF47" s="3">
        <f t="shared" ref="AF47" si="780">SUM(AF42:AF46)</f>
        <v>5911</v>
      </c>
      <c r="AG47" s="3">
        <f t="shared" ref="AG47" si="781">SUM(AG42:AG46)</f>
        <v>5911</v>
      </c>
      <c r="AH47" s="3">
        <f t="shared" ref="AH47" si="782">SUM(AH42:AH46)</f>
        <v>6761</v>
      </c>
      <c r="AI47" s="3">
        <f t="shared" ref="AI47" si="783">SUM(AI42:AI46)</f>
        <v>6157</v>
      </c>
      <c r="AJ47" s="3">
        <f t="shared" ref="AJ47" si="784">SUM(AJ42:AJ46)</f>
        <v>6157</v>
      </c>
      <c r="AK47" s="3">
        <f t="shared" ref="AK47" si="785">SUM(AK42:AK46)</f>
        <v>6157</v>
      </c>
      <c r="AL47" s="3">
        <f t="shared" ref="AL47" si="786">SUM(AL42:AL46)</f>
        <v>6157</v>
      </c>
      <c r="AM47" s="3">
        <f t="shared" ref="AM47" si="787">SUM(AM42:AM46)</f>
        <v>6157</v>
      </c>
      <c r="AN47" s="3">
        <f t="shared" ref="AN47" si="788">SUM(AN42:AN46)</f>
        <v>6157</v>
      </c>
      <c r="AO47" s="3">
        <f t="shared" ref="AO47" si="789">SUM(AO42:AO46)</f>
        <v>6157</v>
      </c>
      <c r="AP47" s="3">
        <f t="shared" ref="AP47" si="790">SUM(AP42:AP46)</f>
        <v>72900</v>
      </c>
      <c r="AQ47" s="39">
        <f>+P47+AC47+AP47</f>
        <v>3051720</v>
      </c>
      <c r="AR47" s="3">
        <f>SUM(AR42:AR46)</f>
        <v>151670</v>
      </c>
      <c r="AS47" s="3">
        <f t="shared" ref="AS47" si="791">SUM(AS42:AS46)</f>
        <v>151670</v>
      </c>
      <c r="AT47" s="3">
        <f t="shared" ref="AT47" si="792">SUM(AT42:AT46)</f>
        <v>151670</v>
      </c>
      <c r="AU47" s="3">
        <f t="shared" ref="AU47" si="793">SUM(AU42:AU46)</f>
        <v>151670</v>
      </c>
      <c r="AV47" s="3">
        <f t="shared" ref="AV47" si="794">SUM(AV42:AV46)</f>
        <v>188620</v>
      </c>
      <c r="AW47" s="3">
        <f t="shared" ref="AW47" si="795">SUM(AW42:AW46)</f>
        <v>159060</v>
      </c>
      <c r="AX47" s="3">
        <f t="shared" ref="AX47" si="796">SUM(AX42:AX46)</f>
        <v>169060</v>
      </c>
      <c r="AY47" s="3">
        <f t="shared" ref="AY47" si="797">SUM(AY42:AY46)</f>
        <v>169060</v>
      </c>
      <c r="AZ47" s="3">
        <f t="shared" ref="AZ47" si="798">SUM(AZ42:AZ46)</f>
        <v>169060</v>
      </c>
      <c r="BA47" s="3">
        <f t="shared" ref="BA47" si="799">SUM(BA42:BA46)</f>
        <v>169060</v>
      </c>
      <c r="BB47" s="3">
        <f t="shared" ref="BB47" si="800">SUM(BB42:BB46)</f>
        <v>169060</v>
      </c>
      <c r="BC47" s="3">
        <f t="shared" ref="BC47" si="801">SUM(BC42:BC46)</f>
        <v>169060</v>
      </c>
      <c r="BD47" s="3">
        <f>SUM(BD42:BD46)</f>
        <v>1939160</v>
      </c>
      <c r="BE47" s="3">
        <f>SUM(BE42:BE46)</f>
        <v>3750</v>
      </c>
      <c r="BF47" s="3">
        <f t="shared" ref="BF47" si="802">SUM(BF42:BF46)</f>
        <v>3750</v>
      </c>
      <c r="BG47" s="3">
        <f t="shared" ref="BG47" si="803">SUM(BG42:BG46)</f>
        <v>3750</v>
      </c>
      <c r="BH47" s="3">
        <f t="shared" ref="BH47" si="804">SUM(BH42:BH46)</f>
        <v>3750</v>
      </c>
      <c r="BI47" s="3">
        <f t="shared" ref="BI47" si="805">SUM(BI42:BI46)</f>
        <v>3750</v>
      </c>
      <c r="BJ47" s="3">
        <f t="shared" ref="BJ47" si="806">SUM(BJ42:BJ46)</f>
        <v>3000</v>
      </c>
      <c r="BK47" s="3">
        <f t="shared" ref="BK47" si="807">SUM(BK42:BK46)</f>
        <v>3000</v>
      </c>
      <c r="BL47" s="3">
        <f t="shared" ref="BL47" si="808">SUM(BL42:BL46)</f>
        <v>3000</v>
      </c>
      <c r="BM47" s="3">
        <f t="shared" ref="BM47" si="809">SUM(BM42:BM46)</f>
        <v>3750</v>
      </c>
      <c r="BN47" s="3">
        <f t="shared" ref="BN47" si="810">SUM(BN42:BN46)</f>
        <v>3750</v>
      </c>
      <c r="BO47" s="3">
        <f t="shared" ref="BO47" si="811">SUM(BO42:BO46)</f>
        <v>3750</v>
      </c>
      <c r="BP47" s="3">
        <f t="shared" ref="BP47" si="812">SUM(BP42:BP46)</f>
        <v>1500</v>
      </c>
      <c r="BQ47" s="3">
        <f t="shared" ref="BQ47" si="813">SUM(BQ42:BQ46)</f>
        <v>40500</v>
      </c>
      <c r="BR47" s="3">
        <f>SUM(BR42:BR46)</f>
        <v>2876</v>
      </c>
      <c r="BS47" s="3">
        <f t="shared" ref="BS47" si="814">SUM(BS42:BS46)</f>
        <v>2876</v>
      </c>
      <c r="BT47" s="3">
        <f t="shared" ref="BT47" si="815">SUM(BT42:BT46)</f>
        <v>2876</v>
      </c>
      <c r="BU47" s="3">
        <f t="shared" ref="BU47" si="816">SUM(BU42:BU46)</f>
        <v>2876</v>
      </c>
      <c r="BV47" s="3">
        <f t="shared" ref="BV47" si="817">SUM(BV42:BV46)</f>
        <v>3596</v>
      </c>
      <c r="BW47" s="3">
        <f t="shared" ref="BW47" si="818">SUM(BW42:BW46)</f>
        <v>3020</v>
      </c>
      <c r="BX47" s="3">
        <f t="shared" ref="BX47" si="819">SUM(BX42:BX46)</f>
        <v>3840</v>
      </c>
      <c r="BY47" s="3">
        <f t="shared" ref="BY47" si="820">SUM(BY42:BY46)</f>
        <v>3840</v>
      </c>
      <c r="BZ47" s="3">
        <f t="shared" ref="BZ47" si="821">SUM(BZ42:BZ46)</f>
        <v>3840</v>
      </c>
      <c r="CA47" s="3">
        <f t="shared" ref="CA47" si="822">SUM(CA42:CA46)</f>
        <v>3840</v>
      </c>
      <c r="CB47" s="3">
        <f t="shared" ref="CB47" si="823">SUM(CB42:CB46)</f>
        <v>3840</v>
      </c>
      <c r="CC47" s="3">
        <f t="shared" ref="CC47" si="824">SUM(CC42:CC46)</f>
        <v>3840</v>
      </c>
      <c r="CD47" s="3">
        <f t="shared" ref="CD47" si="825">SUM(CD42:CD46)</f>
        <v>40584</v>
      </c>
      <c r="CE47" s="39">
        <f t="shared" ref="CE47" si="826">+BD47+BQ47+CD47</f>
        <v>2020244</v>
      </c>
      <c r="CF47" s="3">
        <f>SUM(CF42:CF46)</f>
        <v>0</v>
      </c>
      <c r="CG47" s="3">
        <f t="shared" ref="CG47" si="827">SUM(CG42:CG46)</f>
        <v>0</v>
      </c>
      <c r="CH47" s="3">
        <f t="shared" ref="CH47" si="828">SUM(CH42:CH46)</f>
        <v>0</v>
      </c>
      <c r="CI47" s="3">
        <f t="shared" ref="CI47" si="829">SUM(CI42:CI46)</f>
        <v>0</v>
      </c>
      <c r="CJ47" s="3">
        <f t="shared" ref="CJ47" si="830">SUM(CJ42:CJ46)</f>
        <v>0</v>
      </c>
      <c r="CK47" s="3">
        <f t="shared" ref="CK47" si="831">SUM(CK42:CK46)</f>
        <v>0</v>
      </c>
      <c r="CL47" s="3">
        <f t="shared" ref="CL47" si="832">SUM(CL42:CL46)</f>
        <v>0</v>
      </c>
      <c r="CM47" s="3">
        <f t="shared" ref="CM47" si="833">SUM(CM42:CM46)</f>
        <v>0</v>
      </c>
      <c r="CN47" s="3">
        <f t="shared" ref="CN47" si="834">SUM(CN42:CN46)</f>
        <v>0</v>
      </c>
      <c r="CO47" s="3">
        <f t="shared" ref="CO47" si="835">SUM(CO42:CO46)</f>
        <v>0</v>
      </c>
      <c r="CP47" s="3">
        <f t="shared" ref="CP47" si="836">SUM(CP42:CP46)</f>
        <v>0</v>
      </c>
      <c r="CQ47" s="3">
        <f t="shared" ref="CQ47" si="837">SUM(CQ42:CQ46)</f>
        <v>0</v>
      </c>
      <c r="CR47" s="3">
        <f t="shared" ref="CR47" si="838">SUM(CR42:CR46)</f>
        <v>0</v>
      </c>
      <c r="CS47" s="3">
        <f>SUM(CS42:CS46)</f>
        <v>0</v>
      </c>
      <c r="CT47" s="3">
        <f t="shared" ref="CT47" si="839">SUM(CT42:CT46)</f>
        <v>0</v>
      </c>
      <c r="CU47" s="3">
        <f t="shared" ref="CU47" si="840">SUM(CU42:CU46)</f>
        <v>0</v>
      </c>
      <c r="CV47" s="3">
        <f t="shared" ref="CV47" si="841">SUM(CV42:CV46)</f>
        <v>1920</v>
      </c>
      <c r="CW47" s="3">
        <f t="shared" ref="CW47" si="842">SUM(CW42:CW46)</f>
        <v>0</v>
      </c>
      <c r="CX47" s="3">
        <f t="shared" ref="CX47" si="843">SUM(CX42:CX46)</f>
        <v>0</v>
      </c>
      <c r="CY47" s="3">
        <f t="shared" ref="CY47" si="844">SUM(CY42:CY46)</f>
        <v>0</v>
      </c>
      <c r="CZ47" s="3">
        <f t="shared" ref="CZ47" si="845">SUM(CZ42:CZ46)</f>
        <v>0</v>
      </c>
      <c r="DA47" s="3">
        <f t="shared" ref="DA47" si="846">SUM(DA42:DA46)</f>
        <v>0</v>
      </c>
      <c r="DB47" s="3">
        <f t="shared" ref="DB47" si="847">SUM(DB42:DB46)</f>
        <v>0</v>
      </c>
      <c r="DC47" s="3">
        <f t="shared" ref="DC47" si="848">SUM(DC42:DC46)</f>
        <v>0</v>
      </c>
      <c r="DD47" s="3">
        <f t="shared" ref="DD47" si="849">SUM(DD42:DD46)</f>
        <v>0</v>
      </c>
      <c r="DE47" s="3">
        <f t="shared" ref="DE47" si="850">SUM(DE42:DE46)</f>
        <v>960</v>
      </c>
      <c r="DF47" s="3">
        <f>SUM(DF42:DF46)</f>
        <v>0</v>
      </c>
      <c r="DG47" s="3">
        <f t="shared" ref="DG47" si="851">SUM(DG42:DG46)</f>
        <v>0</v>
      </c>
      <c r="DH47" s="3">
        <f t="shared" ref="DH47" si="852">SUM(DH42:DH46)</f>
        <v>0</v>
      </c>
      <c r="DI47" s="3">
        <f t="shared" ref="DI47" si="853">SUM(DI42:DI46)</f>
        <v>0</v>
      </c>
      <c r="DJ47" s="3">
        <f t="shared" ref="DJ47" si="854">SUM(DJ42:DJ46)</f>
        <v>0</v>
      </c>
      <c r="DK47" s="3">
        <f t="shared" ref="DK47" si="855">SUM(DK42:DK46)</f>
        <v>0</v>
      </c>
      <c r="DL47" s="3">
        <f t="shared" ref="DL47" si="856">SUM(DL42:DL46)</f>
        <v>0</v>
      </c>
      <c r="DM47" s="3">
        <f t="shared" ref="DM47" si="857">SUM(DM42:DM46)</f>
        <v>0</v>
      </c>
      <c r="DN47" s="3">
        <f t="shared" ref="DN47" si="858">SUM(DN42:DN46)</f>
        <v>0</v>
      </c>
      <c r="DO47" s="3">
        <f t="shared" ref="DO47" si="859">SUM(DO42:DO46)</f>
        <v>0</v>
      </c>
      <c r="DP47" s="3">
        <f t="shared" ref="DP47" si="860">SUM(DP42:DP46)</f>
        <v>0</v>
      </c>
      <c r="DQ47" s="3">
        <f t="shared" ref="DQ47" si="861">SUM(DQ42:DQ46)</f>
        <v>0</v>
      </c>
      <c r="DR47" s="3">
        <f t="shared" ref="DR47" si="862">SUM(DR42:DR46)</f>
        <v>0</v>
      </c>
      <c r="DS47" s="39">
        <f t="shared" ref="DS47" si="863">+CR47+DE47+DR47</f>
        <v>960</v>
      </c>
      <c r="DT47" s="3">
        <f>SUM(DT42:DT46)</f>
        <v>137010</v>
      </c>
      <c r="DU47" s="3">
        <f t="shared" ref="DU47" si="864">SUM(DU42:DU46)</f>
        <v>105510</v>
      </c>
      <c r="DV47" s="3">
        <f t="shared" ref="DV47" si="865">SUM(DV42:DV46)</f>
        <v>105510</v>
      </c>
      <c r="DW47" s="3">
        <f t="shared" ref="DW47" si="866">SUM(DW42:DW46)</f>
        <v>105510</v>
      </c>
      <c r="DX47" s="3">
        <f t="shared" ref="DX47" si="867">SUM(DX42:DX46)</f>
        <v>128570</v>
      </c>
      <c r="DY47" s="3">
        <f t="shared" ref="DY47" si="868">SUM(DY42:DY46)</f>
        <v>109850</v>
      </c>
      <c r="DZ47" s="3">
        <f t="shared" ref="DZ47" si="869">SUM(DZ42:DZ46)</f>
        <v>115850</v>
      </c>
      <c r="EA47" s="3">
        <f t="shared" ref="EA47" si="870">SUM(EA42:EA46)</f>
        <v>115850</v>
      </c>
      <c r="EB47" s="3">
        <f t="shared" ref="EB47" si="871">SUM(EB42:EB46)</f>
        <v>115850</v>
      </c>
      <c r="EC47" s="3">
        <f t="shared" ref="EC47" si="872">SUM(EC42:EC46)</f>
        <v>115850</v>
      </c>
      <c r="ED47" s="3">
        <f t="shared" ref="ED47" si="873">SUM(ED42:ED46)</f>
        <v>115850</v>
      </c>
      <c r="EE47" s="3">
        <f t="shared" ref="EE47" si="874">SUM(EE42:EE46)</f>
        <v>115850</v>
      </c>
      <c r="EF47" s="3">
        <f t="shared" ref="EF47" si="875">SUM(EF42:EF46)</f>
        <v>1368340</v>
      </c>
      <c r="EG47" s="3">
        <f>SUM(EG42:EG46)</f>
        <v>3000</v>
      </c>
      <c r="EH47" s="3">
        <f t="shared" ref="EH47" si="876">SUM(EH42:EH46)</f>
        <v>2250</v>
      </c>
      <c r="EI47" s="3">
        <f t="shared" ref="EI47" si="877">SUM(EI42:EI46)</f>
        <v>2250</v>
      </c>
      <c r="EJ47" s="3">
        <f t="shared" ref="EJ47" si="878">SUM(EJ42:EJ46)</f>
        <v>2250</v>
      </c>
      <c r="EK47" s="3">
        <f t="shared" ref="EK47" si="879">SUM(EK42:EK46)</f>
        <v>2250</v>
      </c>
      <c r="EL47" s="3">
        <f t="shared" ref="EL47" si="880">SUM(EL42:EL46)</f>
        <v>1800</v>
      </c>
      <c r="EM47" s="3">
        <f t="shared" ref="EM47" si="881">SUM(EM42:EM46)</f>
        <v>1800</v>
      </c>
      <c r="EN47" s="3">
        <f t="shared" ref="EN47" si="882">SUM(EN42:EN46)</f>
        <v>1800</v>
      </c>
      <c r="EO47" s="3">
        <f t="shared" ref="EO47" si="883">SUM(EO42:EO46)</f>
        <v>2250</v>
      </c>
      <c r="EP47" s="3">
        <f t="shared" ref="EP47" si="884">SUM(EP42:EP46)</f>
        <v>2250</v>
      </c>
      <c r="EQ47" s="3">
        <f t="shared" ref="EQ47" si="885">SUM(EQ42:EQ46)</f>
        <v>2250</v>
      </c>
      <c r="ER47" s="3">
        <f t="shared" ref="ER47" si="886">SUM(ER42:ER46)</f>
        <v>900</v>
      </c>
      <c r="ES47" s="3">
        <f t="shared" ref="ES47" si="887">SUM(ES42:ES46)</f>
        <v>25050</v>
      </c>
      <c r="ET47" s="3">
        <f>SUM(ET42:ET46)</f>
        <v>0</v>
      </c>
      <c r="EU47" s="3">
        <f t="shared" ref="EU47" si="888">SUM(EU42:EU46)</f>
        <v>0</v>
      </c>
      <c r="EV47" s="3">
        <f t="shared" ref="EV47" si="889">SUM(EV42:EV46)</f>
        <v>0</v>
      </c>
      <c r="EW47" s="3">
        <f t="shared" ref="EW47" si="890">SUM(EW42:EW46)</f>
        <v>0</v>
      </c>
      <c r="EX47" s="3">
        <f t="shared" ref="EX47" si="891">SUM(EX42:EX46)</f>
        <v>0</v>
      </c>
      <c r="EY47" s="3">
        <f t="shared" ref="EY47" si="892">SUM(EY42:EY46)</f>
        <v>0</v>
      </c>
      <c r="EZ47" s="3">
        <f t="shared" ref="EZ47" si="893">SUM(EZ42:EZ46)</f>
        <v>0</v>
      </c>
      <c r="FA47" s="3">
        <f t="shared" ref="FA47" si="894">SUM(FA42:FA46)</f>
        <v>0</v>
      </c>
      <c r="FB47" s="3">
        <f t="shared" ref="FB47" si="895">SUM(FB42:FB46)</f>
        <v>0</v>
      </c>
      <c r="FC47" s="3">
        <f t="shared" ref="FC47" si="896">SUM(FC42:FC46)</f>
        <v>0</v>
      </c>
      <c r="FD47" s="3">
        <f t="shared" ref="FD47" si="897">SUM(FD42:FD46)</f>
        <v>0</v>
      </c>
      <c r="FE47" s="3">
        <f t="shared" ref="FE47" si="898">SUM(FE42:FE46)</f>
        <v>0</v>
      </c>
      <c r="FF47" s="3">
        <f t="shared" ref="FF47" si="899">SUM(FF42:FF46)</f>
        <v>0</v>
      </c>
      <c r="FG47" s="39">
        <f t="shared" ref="FG47" si="900">+EF47+ES47+FF47</f>
        <v>1393390</v>
      </c>
      <c r="FH47" s="3">
        <f>SUM(FH42:FH46)</f>
        <v>224780</v>
      </c>
      <c r="FI47" s="3">
        <f t="shared" ref="FI47" si="901">SUM(FI42:FI46)</f>
        <v>224780</v>
      </c>
      <c r="FJ47" s="3">
        <f t="shared" ref="FJ47" si="902">SUM(FJ42:FJ46)</f>
        <v>224780</v>
      </c>
      <c r="FK47" s="3">
        <f t="shared" ref="FK47" si="903">SUM(FK42:FK46)</f>
        <v>224780</v>
      </c>
      <c r="FL47" s="3">
        <f t="shared" ref="FL47" si="904">SUM(FL42:FL46)</f>
        <v>274930</v>
      </c>
      <c r="FM47" s="3">
        <f t="shared" ref="FM47" si="905">SUM(FM42:FM46)</f>
        <v>234810</v>
      </c>
      <c r="FN47" s="3">
        <f t="shared" ref="FN47" si="906">SUM(FN42:FN46)</f>
        <v>248810</v>
      </c>
      <c r="FO47" s="3">
        <f t="shared" ref="FO47" si="907">SUM(FO42:FO46)</f>
        <v>248810</v>
      </c>
      <c r="FP47" s="3">
        <f t="shared" ref="FP47" si="908">SUM(FP42:FP46)</f>
        <v>248810</v>
      </c>
      <c r="FQ47" s="3">
        <f t="shared" ref="FQ47" si="909">SUM(FQ42:FQ46)</f>
        <v>248810</v>
      </c>
      <c r="FR47" s="3">
        <f t="shared" ref="FR47" si="910">SUM(FR42:FR46)</f>
        <v>248810</v>
      </c>
      <c r="FS47" s="3">
        <f t="shared" ref="FS47" si="911">SUM(FS42:FS46)</f>
        <v>248810</v>
      </c>
      <c r="FT47" s="3">
        <f t="shared" ref="FT47" si="912">SUM(FT42:FT46)</f>
        <v>2861600</v>
      </c>
      <c r="FU47" s="3">
        <f>SUM(FU42:FU46)</f>
        <v>5250</v>
      </c>
      <c r="FV47" s="3">
        <f t="shared" ref="FV47" si="913">SUM(FV42:FV46)</f>
        <v>5250</v>
      </c>
      <c r="FW47" s="3">
        <f t="shared" ref="FW47" si="914">SUM(FW42:FW46)</f>
        <v>5250</v>
      </c>
      <c r="FX47" s="3">
        <f t="shared" ref="FX47" si="915">SUM(FX42:FX46)</f>
        <v>9090</v>
      </c>
      <c r="FY47" s="3">
        <f t="shared" ref="FY47" si="916">SUM(FY42:FY46)</f>
        <v>5250</v>
      </c>
      <c r="FZ47" s="3">
        <f t="shared" ref="FZ47" si="917">SUM(FZ42:FZ46)</f>
        <v>4800</v>
      </c>
      <c r="GA47" s="3">
        <f t="shared" ref="GA47" si="918">SUM(GA42:GA46)</f>
        <v>4800</v>
      </c>
      <c r="GB47" s="3">
        <f t="shared" ref="GB47" si="919">SUM(GB42:GB46)</f>
        <v>4200</v>
      </c>
      <c r="GC47" s="3">
        <f t="shared" ref="GC47" si="920">SUM(GC42:GC46)</f>
        <v>5250</v>
      </c>
      <c r="GD47" s="3">
        <f t="shared" ref="GD47" si="921">SUM(GD42:GD46)</f>
        <v>5250</v>
      </c>
      <c r="GE47" s="3">
        <f t="shared" ref="GE47" si="922">SUM(GE42:GE46)</f>
        <v>5250</v>
      </c>
      <c r="GF47" s="3">
        <f t="shared" ref="GF47" si="923">SUM(GF42:GF46)</f>
        <v>2100</v>
      </c>
      <c r="GG47" s="3">
        <f t="shared" ref="GG47" si="924">SUM(GG42:GG46)</f>
        <v>59820</v>
      </c>
      <c r="GH47" s="3">
        <f>SUM(GH42:GH46)</f>
        <v>3023</v>
      </c>
      <c r="GI47" s="3">
        <f t="shared" ref="GI47" si="925">SUM(GI42:GI46)</f>
        <v>3023</v>
      </c>
      <c r="GJ47" s="3">
        <f t="shared" ref="GJ47" si="926">SUM(GJ42:GJ46)</f>
        <v>3023</v>
      </c>
      <c r="GK47" s="3">
        <f t="shared" ref="GK47" si="927">SUM(GK42:GK46)</f>
        <v>3023</v>
      </c>
      <c r="GL47" s="3">
        <f t="shared" ref="GL47" si="928">SUM(GL42:GL46)</f>
        <v>3758</v>
      </c>
      <c r="GM47" s="3">
        <f t="shared" ref="GM47" si="929">SUM(GM42:GM46)</f>
        <v>3170</v>
      </c>
      <c r="GN47" s="3">
        <f t="shared" ref="GN47" si="930">SUM(GN42:GN46)</f>
        <v>3170</v>
      </c>
      <c r="GO47" s="3">
        <f t="shared" ref="GO47" si="931">SUM(GO42:GO46)</f>
        <v>3170</v>
      </c>
      <c r="GP47" s="3">
        <f t="shared" ref="GP47" si="932">SUM(GP42:GP46)</f>
        <v>3170</v>
      </c>
      <c r="GQ47" s="3">
        <f t="shared" ref="GQ47" si="933">SUM(GQ42:GQ46)</f>
        <v>3170</v>
      </c>
      <c r="GR47" s="3">
        <f t="shared" ref="GR47" si="934">SUM(GR42:GR46)</f>
        <v>3170</v>
      </c>
      <c r="GS47" s="3">
        <f t="shared" ref="GS47" si="935">SUM(GS42:GS46)</f>
        <v>3170</v>
      </c>
      <c r="GT47" s="3">
        <f t="shared" ref="GT47" si="936">SUM(GT42:GT46)</f>
        <v>37452</v>
      </c>
      <c r="GU47" s="39">
        <f t="shared" ref="GU47" si="937">+FT47+GG47+GT47</f>
        <v>2958872</v>
      </c>
      <c r="GV47" s="3">
        <f>SUM(GV42:GV46)</f>
        <v>232790</v>
      </c>
      <c r="GW47" s="3">
        <f t="shared" ref="GW47" si="938">SUM(GW42:GW46)</f>
        <v>232790</v>
      </c>
      <c r="GX47" s="3">
        <f t="shared" ref="GX47" si="939">SUM(GX42:GX46)</f>
        <v>232790</v>
      </c>
      <c r="GY47" s="3">
        <f t="shared" ref="GY47" si="940">SUM(GY42:GY46)</f>
        <v>232790</v>
      </c>
      <c r="GZ47" s="3">
        <f t="shared" ref="GZ47" si="941">SUM(GZ42:GZ46)</f>
        <v>329050</v>
      </c>
      <c r="HA47" s="3">
        <f t="shared" ref="HA47" si="942">SUM(HA42:HA46)</f>
        <v>241290</v>
      </c>
      <c r="HB47" s="3">
        <f t="shared" ref="HB47" si="943">SUM(HB42:HB46)</f>
        <v>255290</v>
      </c>
      <c r="HC47" s="3">
        <f t="shared" ref="HC47" si="944">SUM(HC42:HC46)</f>
        <v>255290</v>
      </c>
      <c r="HD47" s="3">
        <f t="shared" ref="HD47" si="945">SUM(HD42:HD46)</f>
        <v>255290</v>
      </c>
      <c r="HE47" s="3">
        <f t="shared" ref="HE47" si="946">SUM(HE42:HE46)</f>
        <v>255290</v>
      </c>
      <c r="HF47" s="3">
        <f t="shared" ref="HF47" si="947">SUM(HF42:HF46)</f>
        <v>255290</v>
      </c>
      <c r="HG47" s="3">
        <f t="shared" ref="HG47" si="948">SUM(HG42:HG46)</f>
        <v>255290</v>
      </c>
      <c r="HH47" s="3">
        <f t="shared" ref="HH47" si="949">SUM(HH42:HH46)</f>
        <v>2945480</v>
      </c>
      <c r="HI47" s="3">
        <f>SUM(HI42:HI46)</f>
        <v>5250</v>
      </c>
      <c r="HJ47" s="3">
        <f t="shared" ref="HJ47" si="950">SUM(HJ42:HJ46)</f>
        <v>5250</v>
      </c>
      <c r="HK47" s="3">
        <f t="shared" ref="HK47" si="951">SUM(HK42:HK46)</f>
        <v>5250</v>
      </c>
      <c r="HL47" s="3">
        <f t="shared" ref="HL47" si="952">SUM(HL42:HL46)</f>
        <v>5250</v>
      </c>
      <c r="HM47" s="3">
        <f t="shared" ref="HM47" si="953">SUM(HM42:HM46)</f>
        <v>5250</v>
      </c>
      <c r="HN47" s="3">
        <f t="shared" ref="HN47" si="954">SUM(HN42:HN46)</f>
        <v>4200</v>
      </c>
      <c r="HO47" s="3">
        <f t="shared" ref="HO47" si="955">SUM(HO42:HO46)</f>
        <v>4200</v>
      </c>
      <c r="HP47" s="3">
        <f t="shared" ref="HP47" si="956">SUM(HP42:HP46)</f>
        <v>4200</v>
      </c>
      <c r="HQ47" s="3">
        <f t="shared" ref="HQ47" si="957">SUM(HQ42:HQ46)</f>
        <v>5250</v>
      </c>
      <c r="HR47" s="3">
        <f t="shared" ref="HR47" si="958">SUM(HR42:HR46)</f>
        <v>5250</v>
      </c>
      <c r="HS47" s="3">
        <f t="shared" ref="HS47" si="959">SUM(HS42:HS46)</f>
        <v>5250</v>
      </c>
      <c r="HT47" s="3">
        <f t="shared" ref="HT47" si="960">SUM(HT42:HT46)</f>
        <v>2100</v>
      </c>
      <c r="HU47" s="3">
        <f t="shared" ref="HU47" si="961">SUM(HU42:HU46)</f>
        <v>56700</v>
      </c>
      <c r="HV47" s="3">
        <f>SUM(HV42:HV46)</f>
        <v>6985</v>
      </c>
      <c r="HW47" s="3">
        <f t="shared" ref="HW47" si="962">SUM(HW42:HW46)</f>
        <v>6985</v>
      </c>
      <c r="HX47" s="3">
        <f t="shared" ref="HX47" si="963">SUM(HX42:HX46)</f>
        <v>6985</v>
      </c>
      <c r="HY47" s="3">
        <f t="shared" ref="HY47" si="964">SUM(HY42:HY46)</f>
        <v>6985</v>
      </c>
      <c r="HZ47" s="3">
        <f t="shared" ref="HZ47" si="965">SUM(HZ42:HZ46)</f>
        <v>8719</v>
      </c>
      <c r="IA47" s="3">
        <f t="shared" ref="IA47" si="966">SUM(IA42:IA46)</f>
        <v>7239</v>
      </c>
      <c r="IB47" s="3">
        <f t="shared" ref="IB47" si="967">SUM(IB42:IB46)</f>
        <v>7239</v>
      </c>
      <c r="IC47" s="3">
        <f t="shared" ref="IC47" si="968">SUM(IC42:IC46)</f>
        <v>7239</v>
      </c>
      <c r="ID47" s="3">
        <f t="shared" ref="ID47" si="969">SUM(ID42:ID46)</f>
        <v>7239</v>
      </c>
      <c r="IE47" s="3">
        <f t="shared" ref="IE47" si="970">SUM(IE42:IE46)</f>
        <v>7239</v>
      </c>
      <c r="IF47" s="3">
        <f t="shared" ref="IF47" si="971">SUM(IF42:IF46)</f>
        <v>7239</v>
      </c>
      <c r="IG47" s="3">
        <f t="shared" ref="IG47" si="972">SUM(IG42:IG46)</f>
        <v>7239</v>
      </c>
      <c r="IH47" s="3">
        <f t="shared" ref="IH47" si="973">SUM(IH42:IH46)</f>
        <v>85852</v>
      </c>
      <c r="II47" s="39">
        <f t="shared" ref="II47" si="974">+HH47+HU47+IH47</f>
        <v>3088032</v>
      </c>
      <c r="IJ47" s="3">
        <f>SUM(IJ42:IJ46)</f>
        <v>155220</v>
      </c>
      <c r="IK47" s="3">
        <f t="shared" ref="IK47" si="975">SUM(IK42:IK46)</f>
        <v>123720</v>
      </c>
      <c r="IL47" s="3">
        <f t="shared" ref="IL47" si="976">SUM(IL42:IL46)</f>
        <v>123720</v>
      </c>
      <c r="IM47" s="3">
        <f t="shared" ref="IM47" si="977">SUM(IM42:IM46)</f>
        <v>123720</v>
      </c>
      <c r="IN47" s="3">
        <f t="shared" ref="IN47" si="978">SUM(IN42:IN46)</f>
        <v>152410</v>
      </c>
      <c r="IO47" s="3">
        <f t="shared" ref="IO47" si="979">SUM(IO42:IO46)</f>
        <v>129160</v>
      </c>
      <c r="IP47" s="3">
        <f t="shared" ref="IP47" si="980">SUM(IP42:IP46)</f>
        <v>137160</v>
      </c>
      <c r="IQ47" s="3">
        <f t="shared" ref="IQ47" si="981">SUM(IQ42:IQ46)</f>
        <v>137160</v>
      </c>
      <c r="IR47" s="3">
        <f t="shared" ref="IR47" si="982">SUM(IR42:IR46)</f>
        <v>137160</v>
      </c>
      <c r="IS47" s="3">
        <f t="shared" ref="IS47" si="983">SUM(IS42:IS46)</f>
        <v>137160</v>
      </c>
      <c r="IT47" s="3">
        <f t="shared" ref="IT47" si="984">SUM(IT42:IT46)</f>
        <v>137160</v>
      </c>
      <c r="IU47" s="3">
        <f t="shared" ref="IU47" si="985">SUM(IU42:IU46)</f>
        <v>137160</v>
      </c>
      <c r="IV47" s="3">
        <f t="shared" ref="IV47" si="986">SUM(IV42:IV46)</f>
        <v>1607660</v>
      </c>
      <c r="IW47" s="3">
        <f>SUM(IW42:IW46)</f>
        <v>3750</v>
      </c>
      <c r="IX47" s="3">
        <f t="shared" ref="IX47" si="987">SUM(IX42:IX46)</f>
        <v>3000</v>
      </c>
      <c r="IY47" s="3">
        <f t="shared" ref="IY47" si="988">SUM(IY42:IY46)</f>
        <v>3000</v>
      </c>
      <c r="IZ47" s="3">
        <f t="shared" ref="IZ47" si="989">SUM(IZ42:IZ46)</f>
        <v>6840</v>
      </c>
      <c r="JA47" s="3">
        <f t="shared" ref="JA47" si="990">SUM(JA42:JA46)</f>
        <v>3000</v>
      </c>
      <c r="JB47" s="3">
        <f t="shared" ref="JB47" si="991">SUM(JB42:JB46)</f>
        <v>3000</v>
      </c>
      <c r="JC47" s="3">
        <f t="shared" ref="JC47" si="992">SUM(JC42:JC46)</f>
        <v>3000</v>
      </c>
      <c r="JD47" s="3">
        <f t="shared" ref="JD47" si="993">SUM(JD42:JD46)</f>
        <v>2400</v>
      </c>
      <c r="JE47" s="3">
        <f t="shared" ref="JE47" si="994">SUM(JE42:JE46)</f>
        <v>3000</v>
      </c>
      <c r="JF47" s="3">
        <f t="shared" ref="JF47" si="995">SUM(JF42:JF46)</f>
        <v>3000</v>
      </c>
      <c r="JG47" s="3">
        <f t="shared" ref="JG47" si="996">SUM(JG42:JG46)</f>
        <v>3000</v>
      </c>
      <c r="JH47" s="3">
        <f t="shared" ref="JH47" si="997">SUM(JH42:JH46)</f>
        <v>1200</v>
      </c>
      <c r="JI47" s="3">
        <f t="shared" ref="JI47" si="998">SUM(JI42:JI46)</f>
        <v>36270</v>
      </c>
      <c r="JJ47" s="3">
        <f>SUM(JJ42:JJ46)</f>
        <v>3710</v>
      </c>
      <c r="JK47" s="3">
        <f t="shared" ref="JK47" si="999">SUM(JK42:JK46)</f>
        <v>2765</v>
      </c>
      <c r="JL47" s="3">
        <f t="shared" ref="JL47" si="1000">SUM(JL42:JL46)</f>
        <v>2765</v>
      </c>
      <c r="JM47" s="3">
        <f t="shared" ref="JM47" si="1001">SUM(JM42:JM46)</f>
        <v>2765</v>
      </c>
      <c r="JN47" s="3">
        <f t="shared" ref="JN47" si="1002">SUM(JN42:JN46)</f>
        <v>3480</v>
      </c>
      <c r="JO47" s="3">
        <f t="shared" ref="JO47" si="1003">SUM(JO42:JO46)</f>
        <v>2899</v>
      </c>
      <c r="JP47" s="3">
        <f t="shared" ref="JP47" si="1004">SUM(JP42:JP46)</f>
        <v>2899</v>
      </c>
      <c r="JQ47" s="3">
        <f t="shared" ref="JQ47" si="1005">SUM(JQ42:JQ46)</f>
        <v>2899</v>
      </c>
      <c r="JR47" s="3">
        <f t="shared" ref="JR47" si="1006">SUM(JR42:JR46)</f>
        <v>2899</v>
      </c>
      <c r="JS47" s="3">
        <f t="shared" ref="JS47" si="1007">SUM(JS42:JS46)</f>
        <v>2899</v>
      </c>
      <c r="JT47" s="3">
        <f t="shared" ref="JT47" si="1008">SUM(JT42:JT46)</f>
        <v>2899</v>
      </c>
      <c r="JU47" s="3">
        <f t="shared" ref="JU47" si="1009">SUM(JU42:JU46)</f>
        <v>2899</v>
      </c>
      <c r="JV47" s="3">
        <f t="shared" ref="JV47" si="1010">SUM(JV42:JV46)</f>
        <v>35197</v>
      </c>
      <c r="JW47" s="39">
        <f t="shared" ref="JW47" si="1011">+IV47+JI47+JV47</f>
        <v>1679127</v>
      </c>
      <c r="JX47" s="3">
        <f>SUM(JX42:JX46)</f>
        <v>132680</v>
      </c>
      <c r="JY47" s="3">
        <f t="shared" ref="JY47" si="1012">SUM(JY42:JY46)</f>
        <v>132680</v>
      </c>
      <c r="JZ47" s="3">
        <f t="shared" ref="JZ47" si="1013">SUM(JZ42:JZ46)</f>
        <v>132680</v>
      </c>
      <c r="KA47" s="3">
        <f t="shared" ref="KA47" si="1014">SUM(KA42:KA46)</f>
        <v>132680</v>
      </c>
      <c r="KB47" s="3">
        <f t="shared" ref="KB47" si="1015">SUM(KB42:KB46)</f>
        <v>154430</v>
      </c>
      <c r="KC47" s="3">
        <f t="shared" ref="KC47" si="1016">SUM(KC42:KC46)</f>
        <v>137030</v>
      </c>
      <c r="KD47" s="3">
        <f t="shared" ref="KD47" si="1017">SUM(KD42:KD46)</f>
        <v>145030</v>
      </c>
      <c r="KE47" s="3">
        <f t="shared" ref="KE47" si="1018">SUM(KE42:KE46)</f>
        <v>145030</v>
      </c>
      <c r="KF47" s="3">
        <f t="shared" ref="KF47" si="1019">SUM(KF42:KF46)</f>
        <v>145030</v>
      </c>
      <c r="KG47" s="3">
        <f t="shared" ref="KG47" si="1020">SUM(KG42:KG46)</f>
        <v>145030</v>
      </c>
      <c r="KH47" s="3">
        <f t="shared" ref="KH47" si="1021">SUM(KH42:KH46)</f>
        <v>145030</v>
      </c>
      <c r="KI47" s="3">
        <f t="shared" ref="KI47" si="1022">SUM(KI42:KI46)</f>
        <v>145030</v>
      </c>
      <c r="KJ47" s="3">
        <f t="shared" ref="KJ47" si="1023">SUM(KJ42:KJ46)</f>
        <v>1674960</v>
      </c>
      <c r="KK47" s="3">
        <f>SUM(KK42:KK46)</f>
        <v>3000</v>
      </c>
      <c r="KL47" s="3">
        <f t="shared" ref="KL47" si="1024">SUM(KL42:KL46)</f>
        <v>3000</v>
      </c>
      <c r="KM47" s="3">
        <f t="shared" ref="KM47" si="1025">SUM(KM42:KM46)</f>
        <v>3000</v>
      </c>
      <c r="KN47" s="3">
        <f t="shared" ref="KN47" si="1026">SUM(KN42:KN46)</f>
        <v>3840</v>
      </c>
      <c r="KO47" s="3">
        <f t="shared" ref="KO47" si="1027">SUM(KO42:KO46)</f>
        <v>3000</v>
      </c>
      <c r="KP47" s="3">
        <f t="shared" ref="KP47" si="1028">SUM(KP42:KP46)</f>
        <v>3000</v>
      </c>
      <c r="KQ47" s="3">
        <f t="shared" ref="KQ47" si="1029">SUM(KQ42:KQ46)</f>
        <v>3000</v>
      </c>
      <c r="KR47" s="3">
        <f t="shared" ref="KR47" si="1030">SUM(KR42:KR46)</f>
        <v>2400</v>
      </c>
      <c r="KS47" s="3">
        <f t="shared" ref="KS47" si="1031">SUM(KS42:KS46)</f>
        <v>3000</v>
      </c>
      <c r="KT47" s="3">
        <f t="shared" ref="KT47" si="1032">SUM(KT42:KT46)</f>
        <v>3000</v>
      </c>
      <c r="KU47" s="3">
        <f t="shared" ref="KU47" si="1033">SUM(KU42:KU46)</f>
        <v>3000</v>
      </c>
      <c r="KV47" s="3">
        <f t="shared" ref="KV47" si="1034">SUM(KV42:KV46)</f>
        <v>1200</v>
      </c>
      <c r="KW47" s="3">
        <f t="shared" ref="KW47" si="1035">SUM(KW42:KW46)</f>
        <v>32520</v>
      </c>
      <c r="KX47" s="3">
        <f>SUM(KX42:KX46)</f>
        <v>1031</v>
      </c>
      <c r="KY47" s="3">
        <f t="shared" ref="KY47" si="1036">SUM(KY42:KY46)</f>
        <v>1031</v>
      </c>
      <c r="KZ47" s="3">
        <f t="shared" ref="KZ47" si="1037">SUM(KZ42:KZ46)</f>
        <v>1031</v>
      </c>
      <c r="LA47" s="3">
        <f t="shared" ref="LA47" si="1038">SUM(LA42:LA46)</f>
        <v>0</v>
      </c>
      <c r="LB47" s="3">
        <f t="shared" ref="LB47" si="1039">SUM(LB42:LB46)</f>
        <v>1031</v>
      </c>
      <c r="LC47" s="3">
        <f t="shared" ref="LC47" si="1040">SUM(LC42:LC46)</f>
        <v>1031</v>
      </c>
      <c r="LD47" s="3">
        <f t="shared" ref="LD47" si="1041">SUM(LD42:LD46)</f>
        <v>1031</v>
      </c>
      <c r="LE47" s="3">
        <f t="shared" ref="LE47" si="1042">SUM(LE42:LE46)</f>
        <v>1031</v>
      </c>
      <c r="LF47" s="3">
        <f t="shared" ref="LF47" si="1043">SUM(LF42:LF46)</f>
        <v>1031</v>
      </c>
      <c r="LG47" s="3">
        <f t="shared" ref="LG47" si="1044">SUM(LG42:LG46)</f>
        <v>1031</v>
      </c>
      <c r="LH47" s="3">
        <f t="shared" ref="LH47" si="1045">SUM(LH42:LH46)</f>
        <v>1031</v>
      </c>
      <c r="LI47" s="3">
        <f t="shared" ref="LI47" si="1046">SUM(LI42:LI46)</f>
        <v>1031</v>
      </c>
      <c r="LJ47" s="3">
        <f t="shared" ref="LJ47" si="1047">SUM(LJ42:LJ46)</f>
        <v>11341</v>
      </c>
      <c r="LK47" s="39">
        <f t="shared" ref="LK47" si="1048">+KJ47+KW47+LJ47</f>
        <v>1718821</v>
      </c>
      <c r="LL47" s="3">
        <f>SUM(LL42:LL46)</f>
        <v>146650</v>
      </c>
      <c r="LM47" s="3">
        <f t="shared" ref="LM47" si="1049">SUM(LM42:LM46)</f>
        <v>146650</v>
      </c>
      <c r="LN47" s="3">
        <f t="shared" ref="LN47" si="1050">SUM(LN42:LN46)</f>
        <v>146650</v>
      </c>
      <c r="LO47" s="3">
        <f t="shared" ref="LO47" si="1051">SUM(LO42:LO46)</f>
        <v>146650</v>
      </c>
      <c r="LP47" s="3">
        <f t="shared" ref="LP47" si="1052">SUM(LP42:LP46)</f>
        <v>165250</v>
      </c>
      <c r="LQ47" s="3">
        <f t="shared" ref="LQ47" si="1053">SUM(LQ42:LQ46)</f>
        <v>150370</v>
      </c>
      <c r="LR47" s="3">
        <f t="shared" ref="LR47" si="1054">SUM(LR42:LR46)</f>
        <v>160370</v>
      </c>
      <c r="LS47" s="3">
        <f t="shared" ref="LS47" si="1055">SUM(LS42:LS46)</f>
        <v>160370</v>
      </c>
      <c r="LT47" s="3">
        <f t="shared" ref="LT47" si="1056">SUM(LT42:LT46)</f>
        <v>160370</v>
      </c>
      <c r="LU47" s="3">
        <f t="shared" ref="LU47" si="1057">SUM(LU42:LU46)</f>
        <v>160370</v>
      </c>
      <c r="LV47" s="3">
        <f t="shared" ref="LV47" si="1058">SUM(LV42:LV46)</f>
        <v>160370</v>
      </c>
      <c r="LW47" s="3">
        <f t="shared" ref="LW47" si="1059">SUM(LW42:LW46)</f>
        <v>160370</v>
      </c>
      <c r="LX47" s="3">
        <f t="shared" ref="LX47" si="1060">SUM(LX42:LX46)</f>
        <v>1849560</v>
      </c>
      <c r="LY47" s="3">
        <f>SUM(LY42:LY46)</f>
        <v>3750</v>
      </c>
      <c r="LZ47" s="3">
        <f t="shared" ref="LZ47" si="1061">SUM(LZ42:LZ46)</f>
        <v>3750</v>
      </c>
      <c r="MA47" s="3">
        <f t="shared" ref="MA47" si="1062">SUM(MA42:MA46)</f>
        <v>3750</v>
      </c>
      <c r="MB47" s="3">
        <f t="shared" ref="MB47" si="1063">SUM(MB42:MB46)</f>
        <v>8550</v>
      </c>
      <c r="MC47" s="3">
        <f t="shared" ref="MC47" si="1064">SUM(MC42:MC46)</f>
        <v>3750</v>
      </c>
      <c r="MD47" s="3">
        <f t="shared" ref="MD47" si="1065">SUM(MD42:MD46)</f>
        <v>3750</v>
      </c>
      <c r="ME47" s="3">
        <f t="shared" ref="ME47" si="1066">SUM(ME42:ME46)</f>
        <v>3750</v>
      </c>
      <c r="MF47" s="3">
        <f t="shared" ref="MF47" si="1067">SUM(MF42:MF46)</f>
        <v>3000</v>
      </c>
      <c r="MG47" s="3">
        <f t="shared" ref="MG47" si="1068">SUM(MG42:MG46)</f>
        <v>3750</v>
      </c>
      <c r="MH47" s="3">
        <f t="shared" ref="MH47" si="1069">SUM(MH42:MH46)</f>
        <v>3750</v>
      </c>
      <c r="MI47" s="3">
        <f t="shared" ref="MI47" si="1070">SUM(MI42:MI46)</f>
        <v>3750</v>
      </c>
      <c r="MJ47" s="3">
        <f t="shared" ref="MJ47" si="1071">SUM(MJ42:MJ46)</f>
        <v>1500</v>
      </c>
      <c r="MK47" s="3">
        <f t="shared" ref="MK47" si="1072">SUM(MK42:MK46)</f>
        <v>44400</v>
      </c>
      <c r="ML47" s="3">
        <f>SUM(ML42:ML46)</f>
        <v>4400</v>
      </c>
      <c r="MM47" s="3">
        <f t="shared" ref="MM47" si="1073">SUM(MM42:MM46)</f>
        <v>4400</v>
      </c>
      <c r="MN47" s="3">
        <f t="shared" ref="MN47" si="1074">SUM(MN42:MN46)</f>
        <v>4400</v>
      </c>
      <c r="MO47" s="3">
        <f t="shared" ref="MO47" si="1075">SUM(MO42:MO46)</f>
        <v>4400</v>
      </c>
      <c r="MP47" s="3">
        <f t="shared" ref="MP47" si="1076">SUM(MP42:MP46)</f>
        <v>4956</v>
      </c>
      <c r="MQ47" s="3">
        <f t="shared" ref="MQ47" si="1077">SUM(MQ42:MQ46)</f>
        <v>4512</v>
      </c>
      <c r="MR47" s="3">
        <f t="shared" ref="MR47" si="1078">SUM(MR42:MR46)</f>
        <v>4512</v>
      </c>
      <c r="MS47" s="3">
        <f t="shared" ref="MS47" si="1079">SUM(MS42:MS46)</f>
        <v>4512</v>
      </c>
      <c r="MT47" s="3">
        <f t="shared" ref="MT47" si="1080">SUM(MT42:MT46)</f>
        <v>4512</v>
      </c>
      <c r="MU47" s="3">
        <f t="shared" ref="MU47" si="1081">SUM(MU42:MU46)</f>
        <v>4512</v>
      </c>
      <c r="MV47" s="3">
        <f t="shared" ref="MV47" si="1082">SUM(MV42:MV46)</f>
        <v>6748</v>
      </c>
      <c r="MW47" s="3">
        <f t="shared" ref="MW47" si="1083">SUM(MW42:MW46)</f>
        <v>6748</v>
      </c>
      <c r="MX47" s="3">
        <f t="shared" ref="MX47" si="1084">SUM(MX42:MX46)</f>
        <v>58168</v>
      </c>
      <c r="MY47" s="39">
        <f t="shared" ref="MY47" si="1085">+LX47+MK47+MX47</f>
        <v>1952128</v>
      </c>
      <c r="MZ47" s="3">
        <f>SUM(MZ42:MZ46)</f>
        <v>946836</v>
      </c>
      <c r="NA47" s="3">
        <f t="shared" ref="NA47" si="1086">SUM(NA42:NA46)</f>
        <v>921126</v>
      </c>
      <c r="NB47" s="3">
        <f t="shared" ref="NB47" si="1087">SUM(NB42:NB46)</f>
        <v>921126</v>
      </c>
      <c r="NC47" s="3">
        <f t="shared" ref="NC47" si="1088">SUM(NC42:NC46)</f>
        <v>1005380</v>
      </c>
      <c r="ND47" s="3">
        <f t="shared" ref="ND47" si="1089">SUM(ND42:ND46)</f>
        <v>1225420</v>
      </c>
      <c r="NE47" s="3">
        <f t="shared" ref="NE47" si="1090">SUM(NE42:NE46)</f>
        <v>1019160</v>
      </c>
      <c r="NF47" s="3">
        <f t="shared" ref="NF47" si="1091">SUM(NF42:NF46)</f>
        <v>1056210</v>
      </c>
      <c r="NG47" s="3">
        <f t="shared" ref="NG47" si="1092">SUM(NG42:NG46)</f>
        <v>1056210</v>
      </c>
      <c r="NH47" s="3">
        <f t="shared" ref="NH47" si="1093">SUM(NH42:NH46)</f>
        <v>1056210</v>
      </c>
      <c r="NI47" s="3">
        <f t="shared" ref="NI47" si="1094">SUM(NI42:NI46)</f>
        <v>1056210</v>
      </c>
      <c r="NJ47" s="3">
        <f t="shared" ref="NJ47" si="1095">SUM(NJ42:NJ46)</f>
        <v>1056210</v>
      </c>
      <c r="NK47" s="3">
        <f t="shared" ref="NK47" si="1096">SUM(NK42:NK46)</f>
        <v>1056210</v>
      </c>
      <c r="NL47" s="3">
        <f t="shared" ref="NL47" si="1097">SUM(NL42:NL46)</f>
        <v>12245618</v>
      </c>
      <c r="NM47" s="3">
        <f>SUM(NM42:NM46)</f>
        <v>25500</v>
      </c>
      <c r="NN47" s="3">
        <f t="shared" ref="NN47" si="1098">SUM(NN42:NN46)</f>
        <v>24750</v>
      </c>
      <c r="NO47" s="3">
        <f t="shared" ref="NO47" si="1099">SUM(NO42:NO46)</f>
        <v>24750</v>
      </c>
      <c r="NP47" s="3">
        <f t="shared" ref="NP47" si="1100">SUM(NP42:NP46)</f>
        <v>34140</v>
      </c>
      <c r="NQ47" s="3">
        <f t="shared" ref="NQ47" si="1101">SUM(NQ42:NQ46)</f>
        <v>24750</v>
      </c>
      <c r="NR47" s="3">
        <f t="shared" ref="NR47" si="1102">SUM(NR42:NR46)</f>
        <v>24750</v>
      </c>
      <c r="NS47" s="3">
        <f t="shared" ref="NS47" si="1103">SUM(NS42:NS46)</f>
        <v>19800</v>
      </c>
      <c r="NT47" s="3">
        <f t="shared" ref="NT47" si="1104">SUM(NT42:NT46)</f>
        <v>19800</v>
      </c>
      <c r="NU47" s="3">
        <f t="shared" ref="NU47" si="1105">SUM(NU42:NU46)</f>
        <v>21900</v>
      </c>
      <c r="NV47" s="3">
        <f t="shared" ref="NV47" si="1106">SUM(NV42:NV46)</f>
        <v>24750</v>
      </c>
      <c r="NW47" s="3">
        <f t="shared" ref="NW47" si="1107">SUM(NW42:NW46)</f>
        <v>24750</v>
      </c>
      <c r="NX47" s="3">
        <f t="shared" ref="NX47" si="1108">SUM(NX42:NX46)</f>
        <v>18450</v>
      </c>
      <c r="NY47" s="3">
        <f t="shared" ref="NY47" si="1109">SUM(NY42:NY46)</f>
        <v>283770</v>
      </c>
      <c r="NZ47" s="3">
        <f>SUM(NZ42:NZ46)</f>
        <v>22263</v>
      </c>
      <c r="OA47" s="3">
        <f t="shared" ref="OA47" si="1110">SUM(OA42:OA46)</f>
        <v>21492</v>
      </c>
      <c r="OB47" s="3">
        <f t="shared" ref="OB47" si="1111">SUM(OB42:OB46)</f>
        <v>21492</v>
      </c>
      <c r="OC47" s="3">
        <f t="shared" ref="OC47" si="1112">SUM(OC42:OC46)</f>
        <v>23043</v>
      </c>
      <c r="OD47" s="3">
        <f t="shared" ref="OD47" si="1113">SUM(OD42:OD46)</f>
        <v>28083</v>
      </c>
      <c r="OE47" s="3">
        <f t="shared" ref="OE47" si="1114">SUM(OE42:OE46)</f>
        <v>23237</v>
      </c>
      <c r="OF47" s="3">
        <f t="shared" ref="OF47" si="1115">SUM(OF42:OF46)</f>
        <v>22368</v>
      </c>
      <c r="OG47" s="3">
        <f t="shared" ref="OG47" si="1116">SUM(OG42:OG46)</f>
        <v>22368</v>
      </c>
      <c r="OH47" s="3">
        <f t="shared" ref="OH47" si="1117">SUM(OH42:OH46)</f>
        <v>22368</v>
      </c>
      <c r="OI47" s="3">
        <f t="shared" ref="OI47" si="1118">SUM(OI42:OI46)</f>
        <v>22368</v>
      </c>
      <c r="OJ47" s="3">
        <f t="shared" ref="OJ47" si="1119">SUM(OJ42:OJ46)</f>
        <v>22368</v>
      </c>
      <c r="OK47" s="3">
        <f t="shared" ref="OK47" si="1120">SUM(OK42:OK46)</f>
        <v>22368</v>
      </c>
      <c r="OL47" s="3">
        <f t="shared" ref="OL47" si="1121">SUM(OL42:OL46)</f>
        <v>271015</v>
      </c>
      <c r="OM47" s="39">
        <f>+NL47+NY47+OL47</f>
        <v>12800403</v>
      </c>
      <c r="ON47" s="3">
        <f t="shared" ref="ON47" si="1122">SUM(ON42:ON46)</f>
        <v>11200</v>
      </c>
      <c r="OO47" s="3">
        <f t="shared" ref="OO47" si="1123">SUM(OO42:OO46)</f>
        <v>11200</v>
      </c>
      <c r="OP47" s="3">
        <f t="shared" ref="OP47" si="1124">SUM(OP42:OP46)</f>
        <v>11200</v>
      </c>
      <c r="OQ47" s="3">
        <f t="shared" ref="OQ47" si="1125">SUM(OQ42:OQ46)</f>
        <v>11200</v>
      </c>
      <c r="OR47" s="3">
        <f t="shared" ref="OR47" si="1126">SUM(OR42:OR46)</f>
        <v>11200</v>
      </c>
      <c r="OS47" s="3">
        <f t="shared" ref="OS47" si="1127">SUM(OS42:OS46)</f>
        <v>11200</v>
      </c>
      <c r="OT47" s="3">
        <f t="shared" ref="OT47" si="1128">SUM(OT42:OT46)</f>
        <v>11200</v>
      </c>
      <c r="OU47" s="3">
        <f t="shared" ref="OU47" si="1129">SUM(OU42:OU46)</f>
        <v>11200</v>
      </c>
      <c r="OV47" s="3">
        <f t="shared" ref="OV47" si="1130">SUM(OV42:OV46)</f>
        <v>11200</v>
      </c>
      <c r="OW47" s="3">
        <f t="shared" ref="OW47" si="1131">SUM(OW42:OW46)</f>
        <v>16800</v>
      </c>
      <c r="OX47" s="3">
        <f t="shared" ref="OX47" si="1132">SUM(OX42:OX46)</f>
        <v>84722.58</v>
      </c>
      <c r="OY47" s="3">
        <f t="shared" ref="OY47" si="1133">SUM(OY42:OY46)</f>
        <v>258720</v>
      </c>
      <c r="OZ47" s="3">
        <f>SUM(ON47:OY47)</f>
        <v>461042.58</v>
      </c>
      <c r="PA47" s="42">
        <f>+AQ47+CE47+DS47+FG47+GU47+II47+JW47+LK47+MY47+OM47+OZ47</f>
        <v>31124739.579999998</v>
      </c>
    </row>
    <row r="48" spans="1:418" ht="21" hidden="1" x14ac:dyDescent="0.35"/>
    <row r="49" spans="418:418" ht="21" hidden="1" x14ac:dyDescent="0.35"/>
    <row r="50" spans="418:418" ht="21" hidden="1" x14ac:dyDescent="0.35"/>
    <row r="51" spans="418:418" ht="24.75" thickTop="1" x14ac:dyDescent="0.55000000000000004">
      <c r="PB51" s="40">
        <f>+PA40-PB40</f>
        <v>0</v>
      </c>
    </row>
  </sheetData>
  <mergeCells count="55">
    <mergeCell ref="JW4:JW5"/>
    <mergeCell ref="LK4:LK5"/>
    <mergeCell ref="MY4:MY5"/>
    <mergeCell ref="OM4:OM5"/>
    <mergeCell ref="AQ4:AQ5"/>
    <mergeCell ref="CE4:CE5"/>
    <mergeCell ref="DS4:DS5"/>
    <mergeCell ref="FG4:FG5"/>
    <mergeCell ref="GU4:GU5"/>
    <mergeCell ref="DF4:DR4"/>
    <mergeCell ref="ON4:OZ4"/>
    <mergeCell ref="ON3:OZ3"/>
    <mergeCell ref="A3:A4"/>
    <mergeCell ref="B3:B4"/>
    <mergeCell ref="PA3:PA4"/>
    <mergeCell ref="D4:P4"/>
    <mergeCell ref="Q4:AC4"/>
    <mergeCell ref="AD4:AP4"/>
    <mergeCell ref="D3:AQ3"/>
    <mergeCell ref="AR3:CE3"/>
    <mergeCell ref="AR4:BD4"/>
    <mergeCell ref="BE4:BQ4"/>
    <mergeCell ref="BR4:CD4"/>
    <mergeCell ref="CF3:DS3"/>
    <mergeCell ref="CF4:CR4"/>
    <mergeCell ref="CS4:DE4"/>
    <mergeCell ref="DT3:FG3"/>
    <mergeCell ref="DT4:EF4"/>
    <mergeCell ref="EG4:ES4"/>
    <mergeCell ref="ET4:FF4"/>
    <mergeCell ref="FH3:GU3"/>
    <mergeCell ref="FH4:FT4"/>
    <mergeCell ref="FU4:GG4"/>
    <mergeCell ref="GH4:GT4"/>
    <mergeCell ref="GV3:II3"/>
    <mergeCell ref="GV4:HH4"/>
    <mergeCell ref="HI4:HU4"/>
    <mergeCell ref="HV4:IH4"/>
    <mergeCell ref="II4:II5"/>
    <mergeCell ref="IJ3:JW3"/>
    <mergeCell ref="IJ4:IV4"/>
    <mergeCell ref="IW4:JI4"/>
    <mergeCell ref="JJ4:JV4"/>
    <mergeCell ref="MZ3:OM3"/>
    <mergeCell ref="MZ4:NL4"/>
    <mergeCell ref="NM4:NY4"/>
    <mergeCell ref="NZ4:OL4"/>
    <mergeCell ref="JX3:LK3"/>
    <mergeCell ref="JX4:KJ4"/>
    <mergeCell ref="KK4:KW4"/>
    <mergeCell ref="KX4:LJ4"/>
    <mergeCell ref="LL3:MY3"/>
    <mergeCell ref="LL4:LX4"/>
    <mergeCell ref="LY4:MK4"/>
    <mergeCell ref="ML4:MX4"/>
  </mergeCells>
  <pageMargins left="0.35433070866141736" right="0.19685039370078741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R47"/>
  <sheetViews>
    <sheetView showGridLines="0" zoomScale="70" zoomScaleNormal="70" workbookViewId="0">
      <pane xSplit="3" ySplit="6" topLeftCell="P7" activePane="bottomRight" state="frozen"/>
      <selection activeCell="AGY40" sqref="AGY40"/>
      <selection pane="topRight" activeCell="AGY40" sqref="AGY40"/>
      <selection pane="bottomLeft" activeCell="AGY40" sqref="AGY40"/>
      <selection pane="bottomRight" activeCell="AV48" sqref="AV48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2.375" style="1" hidden="1" customWidth="1"/>
    <col min="29" max="29" width="12.375" style="1" bestFit="1" customWidth="1"/>
    <col min="30" max="41" width="12.375" style="1" hidden="1" customWidth="1"/>
    <col min="42" max="42" width="12.375" style="1" bestFit="1" customWidth="1"/>
    <col min="43" max="44" width="14.125" style="1" bestFit="1" customWidth="1"/>
    <col min="45" max="16384" width="9" style="1"/>
  </cols>
  <sheetData>
    <row r="1" spans="1:44" x14ac:dyDescent="0.55000000000000004">
      <c r="A1" s="56" t="s">
        <v>101</v>
      </c>
      <c r="B1" s="57"/>
      <c r="C1" s="57"/>
      <c r="D1" s="57"/>
      <c r="E1" s="57"/>
      <c r="F1" s="57"/>
    </row>
    <row r="2" spans="1:44" s="12" customFormat="1" ht="21" x14ac:dyDescent="0.35">
      <c r="A2" s="30"/>
      <c r="B2" s="30"/>
      <c r="C2" s="30"/>
      <c r="D2" s="30"/>
      <c r="E2" s="30"/>
      <c r="F2" s="30"/>
    </row>
    <row r="3" spans="1:44" s="2" customFormat="1" x14ac:dyDescent="0.55000000000000004">
      <c r="A3" s="54" t="s">
        <v>0</v>
      </c>
      <c r="B3" s="54" t="s">
        <v>14</v>
      </c>
      <c r="C3" s="28"/>
      <c r="D3" s="46" t="s">
        <v>56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54" t="s">
        <v>16</v>
      </c>
    </row>
    <row r="4" spans="1:44" s="2" customFormat="1" x14ac:dyDescent="0.55000000000000004">
      <c r="A4" s="55"/>
      <c r="B4" s="55"/>
      <c r="C4" s="29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55"/>
    </row>
    <row r="5" spans="1:44" s="2" customFormat="1" x14ac:dyDescent="0.55000000000000004">
      <c r="A5" s="29"/>
      <c r="B5" s="29"/>
      <c r="C5" s="29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24"/>
    </row>
    <row r="6" spans="1:44" ht="21" hidden="1" x14ac:dyDescent="0.35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f>SUM(Q6:AB6)</f>
        <v>0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>
        <f>SUM(AD6:AO6)</f>
        <v>0</v>
      </c>
      <c r="AQ6" s="4">
        <f>+P6+AC6+AP6</f>
        <v>0</v>
      </c>
      <c r="AR6" s="13">
        <f>+AQ6</f>
        <v>0</v>
      </c>
    </row>
    <row r="7" spans="1:44" ht="21" hidden="1" x14ac:dyDescent="0.35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2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38" si="3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4">SUM(AD7:AO7)</f>
        <v>0</v>
      </c>
      <c r="AQ7" s="4">
        <f t="shared" ref="AQ7:AQ40" si="5">+P7+AC7+AP7</f>
        <v>0</v>
      </c>
      <c r="AR7" s="13">
        <f t="shared" ref="AR7:AR39" si="6">+AQ7</f>
        <v>0</v>
      </c>
    </row>
    <row r="8" spans="1:44" ht="21" hidden="1" x14ac:dyDescent="0.35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2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3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4"/>
        <v>0</v>
      </c>
      <c r="AQ8" s="4">
        <f t="shared" si="5"/>
        <v>0</v>
      </c>
      <c r="AR8" s="13">
        <f t="shared" si="6"/>
        <v>0</v>
      </c>
    </row>
    <row r="9" spans="1:44" ht="21" hidden="1" x14ac:dyDescent="0.35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3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4"/>
        <v>0</v>
      </c>
      <c r="AQ9" s="4">
        <f t="shared" si="5"/>
        <v>0</v>
      </c>
      <c r="AR9" s="13">
        <f t="shared" si="6"/>
        <v>0</v>
      </c>
    </row>
    <row r="10" spans="1:44" ht="21" hidden="1" x14ac:dyDescent="0.35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3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4"/>
        <v>0</v>
      </c>
      <c r="AQ10" s="4">
        <f t="shared" si="5"/>
        <v>0</v>
      </c>
      <c r="AR10" s="13">
        <f t="shared" si="6"/>
        <v>0</v>
      </c>
    </row>
    <row r="11" spans="1:44" ht="21" hidden="1" x14ac:dyDescent="0.35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2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3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4"/>
        <v>0</v>
      </c>
      <c r="AQ11" s="4">
        <f t="shared" si="5"/>
        <v>0</v>
      </c>
      <c r="AR11" s="13">
        <f t="shared" si="6"/>
        <v>0</v>
      </c>
    </row>
    <row r="12" spans="1:44" ht="21" hidden="1" x14ac:dyDescent="0.35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2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3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4"/>
        <v>0</v>
      </c>
      <c r="AQ12" s="4">
        <f t="shared" si="5"/>
        <v>0</v>
      </c>
      <c r="AR12" s="13">
        <f t="shared" si="6"/>
        <v>0</v>
      </c>
    </row>
    <row r="13" spans="1:44" ht="21" hidden="1" x14ac:dyDescent="0.35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2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3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4"/>
        <v>0</v>
      </c>
      <c r="AQ13" s="4">
        <f t="shared" si="5"/>
        <v>0</v>
      </c>
      <c r="AR13" s="13">
        <f t="shared" si="6"/>
        <v>0</v>
      </c>
    </row>
    <row r="14" spans="1:44" ht="21" hidden="1" x14ac:dyDescent="0.35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2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3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4"/>
        <v>0</v>
      </c>
      <c r="AQ14" s="4">
        <f t="shared" si="5"/>
        <v>0</v>
      </c>
      <c r="AR14" s="13">
        <f t="shared" si="6"/>
        <v>0</v>
      </c>
    </row>
    <row r="15" spans="1:44" ht="21" hidden="1" x14ac:dyDescent="0.35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2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3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4"/>
        <v>0</v>
      </c>
      <c r="AQ15" s="4">
        <f t="shared" si="5"/>
        <v>0</v>
      </c>
      <c r="AR15" s="13">
        <f t="shared" si="6"/>
        <v>0</v>
      </c>
    </row>
    <row r="16" spans="1:44" ht="21" hidden="1" x14ac:dyDescent="0.35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2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3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4"/>
        <v>0</v>
      </c>
      <c r="AQ16" s="4">
        <f t="shared" si="5"/>
        <v>0</v>
      </c>
      <c r="AR16" s="13">
        <f t="shared" si="6"/>
        <v>0</v>
      </c>
    </row>
    <row r="17" spans="1:44" ht="21" hidden="1" x14ac:dyDescent="0.35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2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3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4"/>
        <v>0</v>
      </c>
      <c r="AQ17" s="4">
        <f t="shared" si="5"/>
        <v>0</v>
      </c>
      <c r="AR17" s="13">
        <f t="shared" si="6"/>
        <v>0</v>
      </c>
    </row>
    <row r="18" spans="1:44" ht="21" hidden="1" x14ac:dyDescent="0.35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2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3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4"/>
        <v>0</v>
      </c>
      <c r="AQ18" s="4">
        <f t="shared" si="5"/>
        <v>0</v>
      </c>
      <c r="AR18" s="13">
        <f t="shared" si="6"/>
        <v>0</v>
      </c>
    </row>
    <row r="19" spans="1:44" ht="21" hidden="1" x14ac:dyDescent="0.35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3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4"/>
        <v>0</v>
      </c>
      <c r="AQ19" s="4">
        <f t="shared" si="5"/>
        <v>0</v>
      </c>
      <c r="AR19" s="13">
        <f t="shared" si="6"/>
        <v>0</v>
      </c>
    </row>
    <row r="20" spans="1:44" ht="21" hidden="1" x14ac:dyDescent="0.35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2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3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4"/>
        <v>0</v>
      </c>
      <c r="AQ20" s="4">
        <f t="shared" si="5"/>
        <v>0</v>
      </c>
      <c r="AR20" s="13">
        <f t="shared" si="6"/>
        <v>0</v>
      </c>
    </row>
    <row r="21" spans="1:44" ht="21" hidden="1" x14ac:dyDescent="0.35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3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4"/>
        <v>0</v>
      </c>
      <c r="AQ21" s="4">
        <f t="shared" si="5"/>
        <v>0</v>
      </c>
      <c r="AR21" s="13">
        <f t="shared" si="6"/>
        <v>0</v>
      </c>
    </row>
    <row r="22" spans="1:44" ht="21" hidden="1" x14ac:dyDescent="0.35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3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4"/>
        <v>0</v>
      </c>
      <c r="AQ22" s="4">
        <f t="shared" si="5"/>
        <v>0</v>
      </c>
      <c r="AR22" s="13">
        <f t="shared" si="6"/>
        <v>0</v>
      </c>
    </row>
    <row r="23" spans="1:44" ht="21" hidden="1" x14ac:dyDescent="0.35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2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3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4"/>
        <v>0</v>
      </c>
      <c r="AQ23" s="4">
        <f t="shared" si="5"/>
        <v>0</v>
      </c>
      <c r="AR23" s="13">
        <f t="shared" si="6"/>
        <v>0</v>
      </c>
    </row>
    <row r="24" spans="1:44" ht="21" hidden="1" x14ac:dyDescent="0.35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2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3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4"/>
        <v>0</v>
      </c>
      <c r="AQ24" s="4">
        <f t="shared" si="5"/>
        <v>0</v>
      </c>
      <c r="AR24" s="13">
        <f t="shared" si="6"/>
        <v>0</v>
      </c>
    </row>
    <row r="25" spans="1:44" ht="21" hidden="1" x14ac:dyDescent="0.35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2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3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4"/>
        <v>0</v>
      </c>
      <c r="AQ25" s="4">
        <f t="shared" si="5"/>
        <v>0</v>
      </c>
      <c r="AR25" s="13">
        <f t="shared" si="6"/>
        <v>0</v>
      </c>
    </row>
    <row r="26" spans="1:44" ht="21" hidden="1" x14ac:dyDescent="0.35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2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3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4"/>
        <v>0</v>
      </c>
      <c r="AQ26" s="4">
        <f t="shared" si="5"/>
        <v>0</v>
      </c>
      <c r="AR26" s="13">
        <f t="shared" si="6"/>
        <v>0</v>
      </c>
    </row>
    <row r="27" spans="1:44" ht="21" hidden="1" x14ac:dyDescent="0.35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2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3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4"/>
        <v>0</v>
      </c>
      <c r="AQ27" s="4">
        <f t="shared" si="5"/>
        <v>0</v>
      </c>
      <c r="AR27" s="13">
        <f t="shared" si="6"/>
        <v>0</v>
      </c>
    </row>
    <row r="28" spans="1:44" ht="21" hidden="1" x14ac:dyDescent="0.35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2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3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4"/>
        <v>0</v>
      </c>
      <c r="AQ28" s="4">
        <f t="shared" si="5"/>
        <v>0</v>
      </c>
      <c r="AR28" s="13">
        <f t="shared" si="6"/>
        <v>0</v>
      </c>
    </row>
    <row r="29" spans="1:44" ht="21" hidden="1" x14ac:dyDescent="0.35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2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3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4"/>
        <v>0</v>
      </c>
      <c r="AQ29" s="4">
        <f t="shared" si="5"/>
        <v>0</v>
      </c>
      <c r="AR29" s="13">
        <f t="shared" si="6"/>
        <v>0</v>
      </c>
    </row>
    <row r="30" spans="1:44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2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3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4"/>
        <v>0</v>
      </c>
      <c r="AQ30" s="4">
        <f t="shared" si="5"/>
        <v>0</v>
      </c>
      <c r="AR30" s="13">
        <f t="shared" si="6"/>
        <v>0</v>
      </c>
    </row>
    <row r="31" spans="1:44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2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3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4"/>
        <v>0</v>
      </c>
      <c r="AQ31" s="4">
        <f t="shared" si="5"/>
        <v>0</v>
      </c>
      <c r="AR31" s="13">
        <f t="shared" si="6"/>
        <v>0</v>
      </c>
    </row>
    <row r="32" spans="1:44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2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3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4"/>
        <v>0</v>
      </c>
      <c r="AQ32" s="4">
        <f t="shared" si="5"/>
        <v>0</v>
      </c>
      <c r="AR32" s="13">
        <f t="shared" si="6"/>
        <v>0</v>
      </c>
    </row>
    <row r="33" spans="1:44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2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3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4"/>
        <v>0</v>
      </c>
      <c r="AQ33" s="4">
        <f t="shared" si="5"/>
        <v>0</v>
      </c>
      <c r="AR33" s="13">
        <f t="shared" si="6"/>
        <v>0</v>
      </c>
    </row>
    <row r="34" spans="1:44" x14ac:dyDescent="0.55000000000000004">
      <c r="A34" s="5"/>
      <c r="B34" s="5" t="s">
        <v>9</v>
      </c>
      <c r="C34" s="5" t="s">
        <v>17</v>
      </c>
      <c r="D34" s="4">
        <v>421300</v>
      </c>
      <c r="E34" s="4">
        <v>421300</v>
      </c>
      <c r="F34" s="4">
        <v>421300</v>
      </c>
      <c r="G34" s="4">
        <v>439240</v>
      </c>
      <c r="H34" s="4">
        <f>53820+439240</f>
        <v>493060</v>
      </c>
      <c r="I34" s="4">
        <v>439240</v>
      </c>
      <c r="J34" s="4">
        <v>473240</v>
      </c>
      <c r="K34" s="4">
        <v>473240</v>
      </c>
      <c r="L34" s="4">
        <v>473240</v>
      </c>
      <c r="M34" s="4">
        <v>473240</v>
      </c>
      <c r="N34" s="4">
        <v>473240</v>
      </c>
      <c r="O34" s="4">
        <v>473240</v>
      </c>
      <c r="P34" s="4">
        <f t="shared" si="2"/>
        <v>5474880</v>
      </c>
      <c r="Q34" s="4">
        <v>12750</v>
      </c>
      <c r="R34" s="4">
        <v>12750</v>
      </c>
      <c r="S34" s="4">
        <v>12750</v>
      </c>
      <c r="T34" s="4">
        <v>12750</v>
      </c>
      <c r="U34" s="4">
        <v>12750</v>
      </c>
      <c r="V34" s="4">
        <v>12750</v>
      </c>
      <c r="W34" s="4">
        <v>10200</v>
      </c>
      <c r="X34" s="4">
        <v>10200</v>
      </c>
      <c r="Y34" s="4">
        <v>10200</v>
      </c>
      <c r="Z34" s="4">
        <v>12750</v>
      </c>
      <c r="AA34" s="4">
        <f>12750+57040</f>
        <v>69790</v>
      </c>
      <c r="AB34" s="4">
        <v>12750</v>
      </c>
      <c r="AC34" s="4">
        <f t="shared" si="3"/>
        <v>202390</v>
      </c>
      <c r="AD34" s="4">
        <v>10325</v>
      </c>
      <c r="AE34" s="4">
        <v>10325</v>
      </c>
      <c r="AF34" s="4">
        <v>10325</v>
      </c>
      <c r="AG34" s="4">
        <v>10761</v>
      </c>
      <c r="AH34" s="4">
        <f>1305+10761</f>
        <v>12066</v>
      </c>
      <c r="AI34" s="4">
        <v>10761</v>
      </c>
      <c r="AJ34" s="4">
        <v>10761</v>
      </c>
      <c r="AK34" s="4">
        <v>10761</v>
      </c>
      <c r="AL34" s="4">
        <v>10761</v>
      </c>
      <c r="AM34" s="4">
        <v>10761</v>
      </c>
      <c r="AN34" s="4">
        <v>10761</v>
      </c>
      <c r="AO34" s="4">
        <v>10761</v>
      </c>
      <c r="AP34" s="4">
        <f t="shared" si="4"/>
        <v>129129</v>
      </c>
      <c r="AQ34" s="4">
        <f t="shared" si="5"/>
        <v>5806399</v>
      </c>
      <c r="AR34" s="13">
        <f>+AQ34</f>
        <v>5806399</v>
      </c>
    </row>
    <row r="35" spans="1:44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2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3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4"/>
        <v>0</v>
      </c>
      <c r="AQ35" s="4">
        <f t="shared" si="5"/>
        <v>0</v>
      </c>
      <c r="AR35" s="13">
        <f t="shared" si="6"/>
        <v>0</v>
      </c>
    </row>
    <row r="36" spans="1:44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2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3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4"/>
        <v>0</v>
      </c>
      <c r="AQ36" s="4">
        <f t="shared" si="5"/>
        <v>0</v>
      </c>
      <c r="AR36" s="13">
        <f t="shared" si="6"/>
        <v>0</v>
      </c>
    </row>
    <row r="37" spans="1:44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2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3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4"/>
        <v>0</v>
      </c>
      <c r="AQ37" s="4">
        <f t="shared" si="5"/>
        <v>0</v>
      </c>
      <c r="AR37" s="13">
        <f t="shared" si="6"/>
        <v>0</v>
      </c>
    </row>
    <row r="38" spans="1:44" ht="21" x14ac:dyDescent="0.35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2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3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4"/>
        <v>0</v>
      </c>
      <c r="AQ38" s="4">
        <f t="shared" si="5"/>
        <v>0</v>
      </c>
      <c r="AR38" s="13">
        <f t="shared" si="6"/>
        <v>0</v>
      </c>
    </row>
    <row r="39" spans="1:44" ht="21" x14ac:dyDescent="0.35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2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>SUM(Q39:AB39)</f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4"/>
        <v>0</v>
      </c>
      <c r="AQ39" s="4">
        <f t="shared" si="5"/>
        <v>0</v>
      </c>
      <c r="AR39" s="13">
        <f t="shared" si="6"/>
        <v>0</v>
      </c>
    </row>
    <row r="40" spans="1:44" s="10" customFormat="1" ht="21.75" thickBot="1" x14ac:dyDescent="0.4">
      <c r="A40" s="8"/>
      <c r="B40" s="8"/>
      <c r="C40" s="8"/>
      <c r="D40" s="9">
        <f>SUM(D6:D39)</f>
        <v>421300</v>
      </c>
      <c r="E40" s="9">
        <f t="shared" ref="E40:O40" si="7">SUM(E6:E39)</f>
        <v>421300</v>
      </c>
      <c r="F40" s="9">
        <f t="shared" si="7"/>
        <v>421300</v>
      </c>
      <c r="G40" s="9">
        <f t="shared" si="7"/>
        <v>439240</v>
      </c>
      <c r="H40" s="9">
        <f t="shared" si="7"/>
        <v>493060</v>
      </c>
      <c r="I40" s="9">
        <f t="shared" si="7"/>
        <v>439240</v>
      </c>
      <c r="J40" s="9">
        <f t="shared" si="7"/>
        <v>473240</v>
      </c>
      <c r="K40" s="9">
        <f t="shared" si="7"/>
        <v>473240</v>
      </c>
      <c r="L40" s="9">
        <f t="shared" si="7"/>
        <v>473240</v>
      </c>
      <c r="M40" s="9">
        <f t="shared" si="7"/>
        <v>473240</v>
      </c>
      <c r="N40" s="9">
        <f t="shared" si="7"/>
        <v>473240</v>
      </c>
      <c r="O40" s="9">
        <f t="shared" si="7"/>
        <v>473240</v>
      </c>
      <c r="P40" s="25">
        <f t="shared" si="2"/>
        <v>5474880</v>
      </c>
      <c r="Q40" s="9">
        <f>SUM(Q6:Q39)</f>
        <v>12750</v>
      </c>
      <c r="R40" s="9">
        <f t="shared" ref="R40:AB40" si="8">SUM(R6:R39)</f>
        <v>12750</v>
      </c>
      <c r="S40" s="9">
        <f t="shared" si="8"/>
        <v>12750</v>
      </c>
      <c r="T40" s="9">
        <f t="shared" si="8"/>
        <v>12750</v>
      </c>
      <c r="U40" s="9">
        <f t="shared" si="8"/>
        <v>12750</v>
      </c>
      <c r="V40" s="9">
        <f t="shared" si="8"/>
        <v>12750</v>
      </c>
      <c r="W40" s="9">
        <f t="shared" si="8"/>
        <v>10200</v>
      </c>
      <c r="X40" s="9">
        <f t="shared" si="8"/>
        <v>10200</v>
      </c>
      <c r="Y40" s="9">
        <f t="shared" si="8"/>
        <v>10200</v>
      </c>
      <c r="Z40" s="9">
        <f t="shared" si="8"/>
        <v>12750</v>
      </c>
      <c r="AA40" s="9">
        <f t="shared" si="8"/>
        <v>69790</v>
      </c>
      <c r="AB40" s="9">
        <f t="shared" si="8"/>
        <v>12750</v>
      </c>
      <c r="AC40" s="25">
        <f>SUM(Q40:AB40)</f>
        <v>202390</v>
      </c>
      <c r="AD40" s="9">
        <f>SUM(AD6:AD39)</f>
        <v>10325</v>
      </c>
      <c r="AE40" s="9">
        <f t="shared" ref="AE40:AO40" si="9">SUM(AE6:AE39)</f>
        <v>10325</v>
      </c>
      <c r="AF40" s="9">
        <f t="shared" si="9"/>
        <v>10325</v>
      </c>
      <c r="AG40" s="9">
        <f t="shared" si="9"/>
        <v>10761</v>
      </c>
      <c r="AH40" s="9">
        <f t="shared" si="9"/>
        <v>12066</v>
      </c>
      <c r="AI40" s="9">
        <f t="shared" si="9"/>
        <v>10761</v>
      </c>
      <c r="AJ40" s="9">
        <f t="shared" si="9"/>
        <v>10761</v>
      </c>
      <c r="AK40" s="9">
        <f t="shared" si="9"/>
        <v>10761</v>
      </c>
      <c r="AL40" s="9">
        <f t="shared" si="9"/>
        <v>10761</v>
      </c>
      <c r="AM40" s="9">
        <f t="shared" si="9"/>
        <v>10761</v>
      </c>
      <c r="AN40" s="9">
        <f t="shared" si="9"/>
        <v>10761</v>
      </c>
      <c r="AO40" s="9">
        <f t="shared" si="9"/>
        <v>10761</v>
      </c>
      <c r="AP40" s="25">
        <f t="shared" si="4"/>
        <v>129129</v>
      </c>
      <c r="AQ40" s="25">
        <f t="shared" si="5"/>
        <v>5806399</v>
      </c>
      <c r="AR40" s="26">
        <f>+AQ40</f>
        <v>5806399</v>
      </c>
    </row>
    <row r="41" spans="1:44" ht="21.75" thickTop="1" x14ac:dyDescent="0.35"/>
    <row r="42" spans="1:44" x14ac:dyDescent="0.55000000000000004">
      <c r="A42" s="1" t="s">
        <v>111</v>
      </c>
    </row>
    <row r="43" spans="1:44" x14ac:dyDescent="0.55000000000000004">
      <c r="A43" s="41" t="s">
        <v>109</v>
      </c>
    </row>
    <row r="44" spans="1:44" x14ac:dyDescent="0.55000000000000004">
      <c r="A44" s="1" t="s">
        <v>112</v>
      </c>
    </row>
    <row r="45" spans="1:44" x14ac:dyDescent="0.55000000000000004">
      <c r="A45" s="1" t="s">
        <v>110</v>
      </c>
      <c r="H45" s="1">
        <v>53820</v>
      </c>
      <c r="AH45" s="1">
        <v>1305</v>
      </c>
    </row>
    <row r="46" spans="1:44" x14ac:dyDescent="0.55000000000000004">
      <c r="A46" s="1" t="s">
        <v>125</v>
      </c>
      <c r="AA46" s="1">
        <v>57040</v>
      </c>
    </row>
    <row r="47" spans="1:44" x14ac:dyDescent="0.55000000000000004">
      <c r="A47" s="33" t="s">
        <v>100</v>
      </c>
    </row>
  </sheetData>
  <mergeCells count="9">
    <mergeCell ref="A1:F1"/>
    <mergeCell ref="A3:A4"/>
    <mergeCell ref="B3:B4"/>
    <mergeCell ref="D3:AQ3"/>
    <mergeCell ref="AR3:AR4"/>
    <mergeCell ref="D4:P4"/>
    <mergeCell ref="Q4:AC4"/>
    <mergeCell ref="AD4:AP4"/>
    <mergeCell ref="AQ4:AQ5"/>
  </mergeCells>
  <pageMargins left="0.26" right="0.21" top="0.74803149606299213" bottom="0.74803149606299213" header="0.31496062992125984" footer="0.31496062992125984"/>
  <pageSetup paperSize="9" scale="90" orientation="landscape" horizontalDpi="4294967295" verticalDpi="4294967295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R47"/>
  <sheetViews>
    <sheetView showGridLines="0" tabSelected="1" zoomScale="70" zoomScaleNormal="70" workbookViewId="0">
      <pane xSplit="3" ySplit="6" topLeftCell="P7" activePane="bottomRight" state="frozen"/>
      <selection pane="topRight" activeCell="D1" sqref="D1"/>
      <selection pane="bottomLeft" activeCell="A7" sqref="A7"/>
      <selection pane="bottomRight" activeCell="P48" sqref="P48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2.375" style="3" hidden="1" customWidth="1"/>
    <col min="7" max="15" width="12.375" style="1" hidden="1" customWidth="1"/>
    <col min="16" max="16" width="12.375" style="1" bestFit="1" customWidth="1"/>
    <col min="17" max="28" width="11.125" style="1" hidden="1" customWidth="1"/>
    <col min="29" max="29" width="11.25" style="1" bestFit="1" customWidth="1"/>
    <col min="30" max="41" width="9.25" style="1" hidden="1" customWidth="1"/>
    <col min="42" max="42" width="10.125" style="1" bestFit="1" customWidth="1"/>
    <col min="43" max="44" width="12.375" style="1" bestFit="1" customWidth="1"/>
    <col min="45" max="16384" width="9" style="1"/>
  </cols>
  <sheetData>
    <row r="1" spans="1:44" x14ac:dyDescent="0.55000000000000004">
      <c r="A1" s="56" t="s">
        <v>102</v>
      </c>
      <c r="B1" s="57"/>
      <c r="C1" s="57"/>
      <c r="D1" s="57"/>
      <c r="E1" s="57"/>
      <c r="F1" s="57"/>
    </row>
    <row r="2" spans="1:44" s="12" customFormat="1" ht="21" x14ac:dyDescent="0.35">
      <c r="A2" s="30"/>
      <c r="B2" s="30"/>
      <c r="C2" s="30"/>
      <c r="D2" s="30"/>
      <c r="E2" s="30"/>
      <c r="F2" s="30"/>
    </row>
    <row r="3" spans="1:44" s="2" customFormat="1" x14ac:dyDescent="0.55000000000000004">
      <c r="A3" s="54" t="s">
        <v>0</v>
      </c>
      <c r="B3" s="54" t="s">
        <v>14</v>
      </c>
      <c r="C3" s="28"/>
      <c r="D3" s="46" t="s">
        <v>56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54" t="s">
        <v>16</v>
      </c>
    </row>
    <row r="4" spans="1:44" s="2" customFormat="1" x14ac:dyDescent="0.55000000000000004">
      <c r="A4" s="55"/>
      <c r="B4" s="55"/>
      <c r="C4" s="29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55"/>
    </row>
    <row r="5" spans="1:44" s="2" customFormat="1" x14ac:dyDescent="0.55000000000000004">
      <c r="A5" s="29"/>
      <c r="B5" s="29"/>
      <c r="C5" s="29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24"/>
    </row>
    <row r="6" spans="1:44" ht="21" hidden="1" x14ac:dyDescent="0.35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f>SUM(Q6:AB6)</f>
        <v>0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>
        <f>SUM(AD6:AO6)</f>
        <v>0</v>
      </c>
      <c r="AQ6" s="4">
        <f>+P6+AC6+AP6</f>
        <v>0</v>
      </c>
      <c r="AR6" s="13">
        <f>+AQ6</f>
        <v>0</v>
      </c>
    </row>
    <row r="7" spans="1:44" ht="21" hidden="1" x14ac:dyDescent="0.35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2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3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4">SUM(AD7:AO7)</f>
        <v>0</v>
      </c>
      <c r="AQ7" s="4">
        <f t="shared" ref="AQ7:AQ40" si="5">+P7+AC7+AP7</f>
        <v>0</v>
      </c>
      <c r="AR7" s="13">
        <f t="shared" ref="AR7:AR39" si="6">+AQ7</f>
        <v>0</v>
      </c>
    </row>
    <row r="8" spans="1:44" ht="21" hidden="1" x14ac:dyDescent="0.35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2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3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4"/>
        <v>0</v>
      </c>
      <c r="AQ8" s="4">
        <f t="shared" si="5"/>
        <v>0</v>
      </c>
      <c r="AR8" s="13">
        <f t="shared" si="6"/>
        <v>0</v>
      </c>
    </row>
    <row r="9" spans="1:44" ht="21" hidden="1" x14ac:dyDescent="0.35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3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4"/>
        <v>0</v>
      </c>
      <c r="AQ9" s="4">
        <f t="shared" si="5"/>
        <v>0</v>
      </c>
      <c r="AR9" s="13">
        <f t="shared" si="6"/>
        <v>0</v>
      </c>
    </row>
    <row r="10" spans="1:44" ht="21" hidden="1" x14ac:dyDescent="0.35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3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4"/>
        <v>0</v>
      </c>
      <c r="AQ10" s="4">
        <f t="shared" si="5"/>
        <v>0</v>
      </c>
      <c r="AR10" s="13">
        <f t="shared" si="6"/>
        <v>0</v>
      </c>
    </row>
    <row r="11" spans="1:44" ht="21" hidden="1" x14ac:dyDescent="0.35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2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3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4"/>
        <v>0</v>
      </c>
      <c r="AQ11" s="4">
        <f t="shared" si="5"/>
        <v>0</v>
      </c>
      <c r="AR11" s="13">
        <f t="shared" si="6"/>
        <v>0</v>
      </c>
    </row>
    <row r="12" spans="1:44" ht="21" hidden="1" x14ac:dyDescent="0.35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2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3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4"/>
        <v>0</v>
      </c>
      <c r="AQ12" s="4">
        <f t="shared" si="5"/>
        <v>0</v>
      </c>
      <c r="AR12" s="13">
        <f t="shared" si="6"/>
        <v>0</v>
      </c>
    </row>
    <row r="13" spans="1:44" ht="21" hidden="1" x14ac:dyDescent="0.35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2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3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4"/>
        <v>0</v>
      </c>
      <c r="AQ13" s="4">
        <f t="shared" si="5"/>
        <v>0</v>
      </c>
      <c r="AR13" s="13">
        <f t="shared" si="6"/>
        <v>0</v>
      </c>
    </row>
    <row r="14" spans="1:44" ht="21" hidden="1" x14ac:dyDescent="0.35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2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3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4"/>
        <v>0</v>
      </c>
      <c r="AQ14" s="4">
        <f t="shared" si="5"/>
        <v>0</v>
      </c>
      <c r="AR14" s="13">
        <f t="shared" si="6"/>
        <v>0</v>
      </c>
    </row>
    <row r="15" spans="1:44" ht="21" hidden="1" x14ac:dyDescent="0.35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2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3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4"/>
        <v>0</v>
      </c>
      <c r="AQ15" s="4">
        <f t="shared" si="5"/>
        <v>0</v>
      </c>
      <c r="AR15" s="13">
        <f t="shared" si="6"/>
        <v>0</v>
      </c>
    </row>
    <row r="16" spans="1:44" ht="21" hidden="1" x14ac:dyDescent="0.35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2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3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4"/>
        <v>0</v>
      </c>
      <c r="AQ16" s="4">
        <f t="shared" si="5"/>
        <v>0</v>
      </c>
      <c r="AR16" s="13">
        <f t="shared" si="6"/>
        <v>0</v>
      </c>
    </row>
    <row r="17" spans="1:44" ht="21" hidden="1" x14ac:dyDescent="0.35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2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3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4"/>
        <v>0</v>
      </c>
      <c r="AQ17" s="4">
        <f t="shared" si="5"/>
        <v>0</v>
      </c>
      <c r="AR17" s="13">
        <f t="shared" si="6"/>
        <v>0</v>
      </c>
    </row>
    <row r="18" spans="1:44" ht="21" hidden="1" x14ac:dyDescent="0.35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2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3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4"/>
        <v>0</v>
      </c>
      <c r="AQ18" s="4">
        <f t="shared" si="5"/>
        <v>0</v>
      </c>
      <c r="AR18" s="13">
        <f t="shared" si="6"/>
        <v>0</v>
      </c>
    </row>
    <row r="19" spans="1:44" ht="21" hidden="1" x14ac:dyDescent="0.35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3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4"/>
        <v>0</v>
      </c>
      <c r="AQ19" s="4">
        <f t="shared" si="5"/>
        <v>0</v>
      </c>
      <c r="AR19" s="13">
        <f t="shared" si="6"/>
        <v>0</v>
      </c>
    </row>
    <row r="20" spans="1:44" ht="21" hidden="1" x14ac:dyDescent="0.35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2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3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4"/>
        <v>0</v>
      </c>
      <c r="AQ20" s="4">
        <f t="shared" si="5"/>
        <v>0</v>
      </c>
      <c r="AR20" s="13">
        <f t="shared" si="6"/>
        <v>0</v>
      </c>
    </row>
    <row r="21" spans="1:44" ht="21" hidden="1" x14ac:dyDescent="0.35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3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4"/>
        <v>0</v>
      </c>
      <c r="AQ21" s="4">
        <f t="shared" si="5"/>
        <v>0</v>
      </c>
      <c r="AR21" s="13">
        <f t="shared" si="6"/>
        <v>0</v>
      </c>
    </row>
    <row r="22" spans="1:44" ht="21" hidden="1" x14ac:dyDescent="0.35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3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4"/>
        <v>0</v>
      </c>
      <c r="AQ22" s="4">
        <f t="shared" si="5"/>
        <v>0</v>
      </c>
      <c r="AR22" s="13">
        <f t="shared" si="6"/>
        <v>0</v>
      </c>
    </row>
    <row r="23" spans="1:44" ht="21" hidden="1" x14ac:dyDescent="0.35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2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3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4"/>
        <v>0</v>
      </c>
      <c r="AQ23" s="4">
        <f t="shared" si="5"/>
        <v>0</v>
      </c>
      <c r="AR23" s="13">
        <f t="shared" si="6"/>
        <v>0</v>
      </c>
    </row>
    <row r="24" spans="1:44" ht="21" hidden="1" x14ac:dyDescent="0.35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2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3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4"/>
        <v>0</v>
      </c>
      <c r="AQ24" s="4">
        <f t="shared" si="5"/>
        <v>0</v>
      </c>
      <c r="AR24" s="13">
        <f t="shared" si="6"/>
        <v>0</v>
      </c>
    </row>
    <row r="25" spans="1:44" ht="21" hidden="1" x14ac:dyDescent="0.35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2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3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4"/>
        <v>0</v>
      </c>
      <c r="AQ25" s="4">
        <f t="shared" si="5"/>
        <v>0</v>
      </c>
      <c r="AR25" s="13">
        <f t="shared" si="6"/>
        <v>0</v>
      </c>
    </row>
    <row r="26" spans="1:44" ht="21" hidden="1" x14ac:dyDescent="0.35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2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3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4"/>
        <v>0</v>
      </c>
      <c r="AQ26" s="4">
        <f t="shared" si="5"/>
        <v>0</v>
      </c>
      <c r="AR26" s="13">
        <f t="shared" si="6"/>
        <v>0</v>
      </c>
    </row>
    <row r="27" spans="1:44" ht="21" hidden="1" x14ac:dyDescent="0.35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2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3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4"/>
        <v>0</v>
      </c>
      <c r="AQ27" s="4">
        <f t="shared" si="5"/>
        <v>0</v>
      </c>
      <c r="AR27" s="13">
        <f t="shared" si="6"/>
        <v>0</v>
      </c>
    </row>
    <row r="28" spans="1:44" ht="21" hidden="1" x14ac:dyDescent="0.35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2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3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4"/>
        <v>0</v>
      </c>
      <c r="AQ28" s="4">
        <f t="shared" si="5"/>
        <v>0</v>
      </c>
      <c r="AR28" s="13">
        <f t="shared" si="6"/>
        <v>0</v>
      </c>
    </row>
    <row r="29" spans="1:44" ht="21" hidden="1" x14ac:dyDescent="0.35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2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3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4"/>
        <v>0</v>
      </c>
      <c r="AQ29" s="4">
        <f t="shared" si="5"/>
        <v>0</v>
      </c>
      <c r="AR29" s="13">
        <f t="shared" si="6"/>
        <v>0</v>
      </c>
    </row>
    <row r="30" spans="1:44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2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3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4"/>
        <v>0</v>
      </c>
      <c r="AQ30" s="4">
        <f t="shared" si="5"/>
        <v>0</v>
      </c>
      <c r="AR30" s="13">
        <f t="shared" si="6"/>
        <v>0</v>
      </c>
    </row>
    <row r="31" spans="1:44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2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3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4"/>
        <v>0</v>
      </c>
      <c r="AQ31" s="4">
        <f t="shared" si="5"/>
        <v>0</v>
      </c>
      <c r="AR31" s="13">
        <f t="shared" si="6"/>
        <v>0</v>
      </c>
    </row>
    <row r="32" spans="1:44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2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3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4"/>
        <v>0</v>
      </c>
      <c r="AQ32" s="4">
        <f t="shared" si="5"/>
        <v>0</v>
      </c>
      <c r="AR32" s="13">
        <f t="shared" si="6"/>
        <v>0</v>
      </c>
    </row>
    <row r="33" spans="1:44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2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3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4"/>
        <v>0</v>
      </c>
      <c r="AQ33" s="4">
        <f t="shared" si="5"/>
        <v>0</v>
      </c>
      <c r="AR33" s="13">
        <f t="shared" si="6"/>
        <v>0</v>
      </c>
    </row>
    <row r="34" spans="1:44" x14ac:dyDescent="0.55000000000000004">
      <c r="A34" s="5"/>
      <c r="B34" s="5" t="s">
        <v>9</v>
      </c>
      <c r="C34" s="5" t="s">
        <v>17</v>
      </c>
      <c r="D34" s="4">
        <v>44950</v>
      </c>
      <c r="E34" s="4">
        <v>44950</v>
      </c>
      <c r="F34" s="4">
        <v>4950</v>
      </c>
      <c r="G34" s="4">
        <v>46710</v>
      </c>
      <c r="H34" s="4">
        <f>5280+46710</f>
        <v>51990</v>
      </c>
      <c r="I34" s="4">
        <v>46710</v>
      </c>
      <c r="J34" s="4">
        <v>50710</v>
      </c>
      <c r="K34" s="4">
        <v>50710</v>
      </c>
      <c r="L34" s="4">
        <v>50710</v>
      </c>
      <c r="M34" s="4">
        <v>50710</v>
      </c>
      <c r="N34" s="4">
        <v>50710</v>
      </c>
      <c r="O34" s="4">
        <v>50710</v>
      </c>
      <c r="P34" s="4">
        <f t="shared" si="2"/>
        <v>544520</v>
      </c>
      <c r="Q34" s="4">
        <v>1500</v>
      </c>
      <c r="R34" s="4">
        <v>1500</v>
      </c>
      <c r="S34" s="4">
        <v>1500</v>
      </c>
      <c r="T34" s="4">
        <v>1500</v>
      </c>
      <c r="U34" s="4">
        <v>1500</v>
      </c>
      <c r="V34" s="4">
        <v>1500</v>
      </c>
      <c r="W34" s="4">
        <v>1200</v>
      </c>
      <c r="X34" s="4">
        <v>1200</v>
      </c>
      <c r="Y34" s="4">
        <v>1200</v>
      </c>
      <c r="Z34" s="4">
        <v>1500</v>
      </c>
      <c r="AA34" s="4">
        <v>1500</v>
      </c>
      <c r="AB34" s="4">
        <v>1500</v>
      </c>
      <c r="AC34" s="4">
        <f t="shared" si="3"/>
        <v>17100</v>
      </c>
      <c r="AD34" s="4">
        <v>722</v>
      </c>
      <c r="AE34" s="4">
        <v>722</v>
      </c>
      <c r="AF34" s="4">
        <v>722</v>
      </c>
      <c r="AG34" s="4">
        <v>750</v>
      </c>
      <c r="AH34" s="4">
        <f>84+750</f>
        <v>834</v>
      </c>
      <c r="AI34" s="4">
        <v>750</v>
      </c>
      <c r="AJ34" s="4">
        <v>750</v>
      </c>
      <c r="AK34" s="4">
        <v>750</v>
      </c>
      <c r="AL34" s="4">
        <v>750</v>
      </c>
      <c r="AM34" s="4">
        <v>2052</v>
      </c>
      <c r="AN34" s="4">
        <v>1401</v>
      </c>
      <c r="AO34" s="4">
        <v>1401</v>
      </c>
      <c r="AP34" s="4">
        <f t="shared" si="4"/>
        <v>11604</v>
      </c>
      <c r="AQ34" s="4">
        <f t="shared" si="5"/>
        <v>573224</v>
      </c>
      <c r="AR34" s="13">
        <f t="shared" si="6"/>
        <v>573224</v>
      </c>
    </row>
    <row r="35" spans="1:44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2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3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4"/>
        <v>0</v>
      </c>
      <c r="AQ35" s="4">
        <f t="shared" si="5"/>
        <v>0</v>
      </c>
      <c r="AR35" s="13">
        <f t="shared" si="6"/>
        <v>0</v>
      </c>
    </row>
    <row r="36" spans="1:44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2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3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4"/>
        <v>0</v>
      </c>
      <c r="AQ36" s="4">
        <f t="shared" si="5"/>
        <v>0</v>
      </c>
      <c r="AR36" s="13">
        <f t="shared" si="6"/>
        <v>0</v>
      </c>
    </row>
    <row r="37" spans="1:44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2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3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4"/>
        <v>0</v>
      </c>
      <c r="AQ37" s="4">
        <f t="shared" si="5"/>
        <v>0</v>
      </c>
      <c r="AR37" s="13">
        <f t="shared" si="6"/>
        <v>0</v>
      </c>
    </row>
    <row r="38" spans="1:44" ht="21" x14ac:dyDescent="0.35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2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3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4"/>
        <v>0</v>
      </c>
      <c r="AQ38" s="4">
        <f t="shared" si="5"/>
        <v>0</v>
      </c>
      <c r="AR38" s="13">
        <f t="shared" si="6"/>
        <v>0</v>
      </c>
    </row>
    <row r="39" spans="1:44" ht="21" x14ac:dyDescent="0.35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2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3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4"/>
        <v>0</v>
      </c>
      <c r="AQ39" s="4">
        <f t="shared" si="5"/>
        <v>0</v>
      </c>
      <c r="AR39" s="13">
        <f t="shared" si="6"/>
        <v>0</v>
      </c>
    </row>
    <row r="40" spans="1:44" s="10" customFormat="1" ht="21.75" thickBot="1" x14ac:dyDescent="0.4">
      <c r="A40" s="8"/>
      <c r="B40" s="8"/>
      <c r="C40" s="8"/>
      <c r="D40" s="9">
        <f>SUM(D6:D39)</f>
        <v>44950</v>
      </c>
      <c r="E40" s="9">
        <f t="shared" ref="E40:O40" si="7">SUM(E6:E39)</f>
        <v>44950</v>
      </c>
      <c r="F40" s="9">
        <f t="shared" si="7"/>
        <v>4950</v>
      </c>
      <c r="G40" s="9">
        <f t="shared" si="7"/>
        <v>46710</v>
      </c>
      <c r="H40" s="9">
        <f t="shared" si="7"/>
        <v>51990</v>
      </c>
      <c r="I40" s="9">
        <f t="shared" si="7"/>
        <v>46710</v>
      </c>
      <c r="J40" s="9">
        <f t="shared" si="7"/>
        <v>50710</v>
      </c>
      <c r="K40" s="9">
        <f t="shared" si="7"/>
        <v>50710</v>
      </c>
      <c r="L40" s="9">
        <f t="shared" si="7"/>
        <v>50710</v>
      </c>
      <c r="M40" s="9">
        <f t="shared" si="7"/>
        <v>50710</v>
      </c>
      <c r="N40" s="9">
        <f t="shared" si="7"/>
        <v>50710</v>
      </c>
      <c r="O40" s="9">
        <f t="shared" si="7"/>
        <v>50710</v>
      </c>
      <c r="P40" s="25">
        <f t="shared" si="2"/>
        <v>544520</v>
      </c>
      <c r="Q40" s="9">
        <f>SUM(Q6:Q39)</f>
        <v>1500</v>
      </c>
      <c r="R40" s="9">
        <f t="shared" ref="R40:AB40" si="8">SUM(R6:R39)</f>
        <v>1500</v>
      </c>
      <c r="S40" s="9">
        <f t="shared" si="8"/>
        <v>1500</v>
      </c>
      <c r="T40" s="9">
        <f t="shared" si="8"/>
        <v>1500</v>
      </c>
      <c r="U40" s="9">
        <f t="shared" si="8"/>
        <v>1500</v>
      </c>
      <c r="V40" s="9">
        <f t="shared" si="8"/>
        <v>1500</v>
      </c>
      <c r="W40" s="9">
        <f t="shared" si="8"/>
        <v>1200</v>
      </c>
      <c r="X40" s="9">
        <f t="shared" si="8"/>
        <v>1200</v>
      </c>
      <c r="Y40" s="9">
        <f t="shared" si="8"/>
        <v>1200</v>
      </c>
      <c r="Z40" s="9">
        <f t="shared" si="8"/>
        <v>1500</v>
      </c>
      <c r="AA40" s="9">
        <f t="shared" si="8"/>
        <v>1500</v>
      </c>
      <c r="AB40" s="9">
        <f t="shared" si="8"/>
        <v>1500</v>
      </c>
      <c r="AC40" s="25">
        <f t="shared" si="3"/>
        <v>17100</v>
      </c>
      <c r="AD40" s="9">
        <f>SUM(AD6:AD39)</f>
        <v>722</v>
      </c>
      <c r="AE40" s="9">
        <f t="shared" ref="AE40:AO40" si="9">SUM(AE6:AE39)</f>
        <v>722</v>
      </c>
      <c r="AF40" s="9">
        <f t="shared" si="9"/>
        <v>722</v>
      </c>
      <c r="AG40" s="9">
        <f t="shared" si="9"/>
        <v>750</v>
      </c>
      <c r="AH40" s="9">
        <f t="shared" si="9"/>
        <v>834</v>
      </c>
      <c r="AI40" s="9">
        <f t="shared" si="9"/>
        <v>750</v>
      </c>
      <c r="AJ40" s="9">
        <f t="shared" si="9"/>
        <v>750</v>
      </c>
      <c r="AK40" s="9">
        <f t="shared" si="9"/>
        <v>750</v>
      </c>
      <c r="AL40" s="9">
        <f t="shared" si="9"/>
        <v>750</v>
      </c>
      <c r="AM40" s="9">
        <f t="shared" si="9"/>
        <v>2052</v>
      </c>
      <c r="AN40" s="9">
        <f t="shared" si="9"/>
        <v>1401</v>
      </c>
      <c r="AO40" s="9">
        <f t="shared" si="9"/>
        <v>1401</v>
      </c>
      <c r="AP40" s="25">
        <f t="shared" si="4"/>
        <v>11604</v>
      </c>
      <c r="AQ40" s="25">
        <f t="shared" si="5"/>
        <v>573224</v>
      </c>
      <c r="AR40" s="26">
        <f>+AQ40</f>
        <v>573224</v>
      </c>
    </row>
    <row r="41" spans="1:44" ht="21.75" thickTop="1" x14ac:dyDescent="0.35"/>
    <row r="42" spans="1:44" x14ac:dyDescent="0.55000000000000004">
      <c r="A42" s="1" t="s">
        <v>111</v>
      </c>
    </row>
    <row r="43" spans="1:44" x14ac:dyDescent="0.55000000000000004">
      <c r="A43" s="41" t="s">
        <v>109</v>
      </c>
    </row>
    <row r="44" spans="1:44" x14ac:dyDescent="0.55000000000000004">
      <c r="A44" s="1" t="s">
        <v>112</v>
      </c>
    </row>
    <row r="45" spans="1:44" x14ac:dyDescent="0.55000000000000004">
      <c r="A45" s="1" t="s">
        <v>110</v>
      </c>
      <c r="H45" s="1">
        <v>5280</v>
      </c>
      <c r="AH45" s="1">
        <v>84</v>
      </c>
      <c r="AM45" s="1">
        <v>651</v>
      </c>
    </row>
    <row r="46" spans="1:44" x14ac:dyDescent="0.55000000000000004">
      <c r="A46" s="33" t="s">
        <v>125</v>
      </c>
    </row>
    <row r="47" spans="1:44" x14ac:dyDescent="0.55000000000000004">
      <c r="A47" s="33" t="s">
        <v>100</v>
      </c>
    </row>
  </sheetData>
  <mergeCells count="9">
    <mergeCell ref="A1:F1"/>
    <mergeCell ref="A3:A4"/>
    <mergeCell ref="B3:B4"/>
    <mergeCell ref="D3:AQ3"/>
    <mergeCell ref="AR3:AR4"/>
    <mergeCell ref="D4:P4"/>
    <mergeCell ref="Q4:AC4"/>
    <mergeCell ref="AD4:AP4"/>
    <mergeCell ref="AQ4:AQ5"/>
  </mergeCells>
  <pageMargins left="0.28000000000000003" right="0.18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47"/>
  <sheetViews>
    <sheetView showGridLines="0" zoomScale="70" zoomScaleNormal="70" workbookViewId="0">
      <selection activeCell="C3" sqref="A3:XFD5"/>
    </sheetView>
  </sheetViews>
  <sheetFormatPr defaultColWidth="9" defaultRowHeight="24" x14ac:dyDescent="0.55000000000000004"/>
  <cols>
    <col min="1" max="2" width="7.375" style="1" bestFit="1" customWidth="1"/>
    <col min="3" max="3" width="5.75" style="3" bestFit="1" customWidth="1"/>
    <col min="4" max="15" width="15.75" style="3" hidden="1" customWidth="1"/>
    <col min="16" max="16" width="15.25" style="3" bestFit="1" customWidth="1"/>
    <col min="17" max="28" width="12.375" style="3" hidden="1" customWidth="1"/>
    <col min="29" max="29" width="12.375" style="3" bestFit="1" customWidth="1"/>
    <col min="30" max="41" width="12.375" style="3" hidden="1" customWidth="1"/>
    <col min="42" max="42" width="12.375" style="3" bestFit="1" customWidth="1"/>
    <col min="43" max="43" width="15.25" style="3" bestFit="1" customWidth="1"/>
    <col min="44" max="55" width="12.375" style="3" hidden="1" customWidth="1"/>
    <col min="56" max="56" width="12.375" style="3" bestFit="1" customWidth="1"/>
    <col min="57" max="68" width="11.125" style="3" hidden="1" customWidth="1"/>
    <col min="69" max="69" width="11.25" style="3" bestFit="1" customWidth="1"/>
    <col min="70" max="76" width="9.25" style="3" hidden="1" customWidth="1"/>
    <col min="77" max="77" width="7.875" style="3" hidden="1" customWidth="1"/>
    <col min="78" max="81" width="7.375" style="3" hidden="1" customWidth="1"/>
    <col min="82" max="82" width="10.125" style="3" bestFit="1" customWidth="1"/>
    <col min="83" max="83" width="12.375" style="3" bestFit="1" customWidth="1"/>
    <col min="84" max="95" width="12.375" style="3" hidden="1" customWidth="1"/>
    <col min="96" max="96" width="12.375" style="3" bestFit="1" customWidth="1"/>
    <col min="97" max="108" width="11.125" style="3" hidden="1" customWidth="1"/>
    <col min="109" max="109" width="11.25" style="3" bestFit="1" customWidth="1"/>
    <col min="110" max="121" width="11.125" style="3" hidden="1" customWidth="1"/>
    <col min="122" max="122" width="11.25" style="3" bestFit="1" customWidth="1"/>
    <col min="123" max="123" width="12.375" style="3" bestFit="1" customWidth="1"/>
    <col min="124" max="135" width="13.875" style="3" hidden="1" customWidth="1"/>
    <col min="136" max="136" width="14.125" style="3" bestFit="1" customWidth="1"/>
    <col min="137" max="148" width="11.125" style="3" hidden="1" customWidth="1"/>
    <col min="149" max="149" width="11.25" style="3" bestFit="1" customWidth="1"/>
    <col min="150" max="161" width="11.125" style="3" hidden="1" customWidth="1"/>
    <col min="162" max="162" width="11.25" style="3" bestFit="1" customWidth="1"/>
    <col min="163" max="163" width="14.125" style="3" bestFit="1" customWidth="1"/>
    <col min="164" max="175" width="13.875" style="3" hidden="1" customWidth="1"/>
    <col min="176" max="176" width="14.125" style="3" bestFit="1" customWidth="1"/>
    <col min="177" max="188" width="12.375" style="3" hidden="1" customWidth="1"/>
    <col min="189" max="189" width="12.375" style="3" bestFit="1" customWidth="1"/>
    <col min="190" max="201" width="11.125" style="3" hidden="1" customWidth="1"/>
    <col min="202" max="202" width="11.25" style="3" bestFit="1" customWidth="1"/>
    <col min="203" max="203" width="14.125" style="3" bestFit="1" customWidth="1"/>
    <col min="204" max="209" width="12.375" style="1" hidden="1" customWidth="1"/>
    <col min="210" max="210" width="11.125" style="1" hidden="1" customWidth="1"/>
    <col min="211" max="214" width="12.375" style="1" hidden="1" customWidth="1"/>
    <col min="215" max="215" width="13.875" style="1" hidden="1" customWidth="1"/>
    <col min="216" max="216" width="12.375" style="1" bestFit="1" customWidth="1"/>
    <col min="217" max="217" width="15.25" style="1" bestFit="1" customWidth="1"/>
    <col min="218" max="16384" width="9" style="1"/>
  </cols>
  <sheetData>
    <row r="1" spans="1:217" x14ac:dyDescent="0.55000000000000004">
      <c r="A1" s="56" t="s">
        <v>15</v>
      </c>
      <c r="B1" s="57"/>
      <c r="C1" s="57"/>
      <c r="D1" s="57"/>
      <c r="E1" s="57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HI1" s="19"/>
    </row>
    <row r="2" spans="1:217" s="12" customFormat="1" ht="21" x14ac:dyDescent="0.35">
      <c r="A2" s="11"/>
      <c r="B2" s="11"/>
      <c r="C2" s="1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</row>
    <row r="3" spans="1:217" s="2" customFormat="1" x14ac:dyDescent="0.55000000000000004">
      <c r="A3" s="54" t="s">
        <v>0</v>
      </c>
      <c r="B3" s="54" t="s">
        <v>14</v>
      </c>
      <c r="C3" s="20"/>
      <c r="D3" s="46" t="s">
        <v>21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28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29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30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56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21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8"/>
      <c r="HI3" s="54" t="s">
        <v>16</v>
      </c>
    </row>
    <row r="4" spans="1:217" s="2" customFormat="1" x14ac:dyDescent="0.55000000000000004">
      <c r="A4" s="55"/>
      <c r="B4" s="55"/>
      <c r="C4" s="21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6" t="s">
        <v>87</v>
      </c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55"/>
    </row>
    <row r="5" spans="1:217" x14ac:dyDescent="0.55000000000000004">
      <c r="A5" s="21"/>
      <c r="B5" s="21"/>
      <c r="C5" s="21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:CC5" si="4">+BF5</f>
        <v>พ.ย.</v>
      </c>
      <c r="BT5" s="16" t="str">
        <f t="shared" si="4"/>
        <v>ธ.ค.</v>
      </c>
      <c r="BU5" s="16" t="str">
        <f t="shared" si="4"/>
        <v>ม.ค.</v>
      </c>
      <c r="BV5" s="16" t="str">
        <f t="shared" si="4"/>
        <v>ก.พ.</v>
      </c>
      <c r="BW5" s="16" t="str">
        <f t="shared" si="4"/>
        <v>มี.ค.</v>
      </c>
      <c r="BX5" s="16" t="str">
        <f t="shared" si="4"/>
        <v>เม.ย.</v>
      </c>
      <c r="BY5" s="16" t="str">
        <f t="shared" si="4"/>
        <v>พ.ค.</v>
      </c>
      <c r="BZ5" s="16" t="str">
        <f t="shared" si="4"/>
        <v>มิ.ย.</v>
      </c>
      <c r="CA5" s="16" t="str">
        <f t="shared" si="4"/>
        <v>ก.ค.</v>
      </c>
      <c r="CB5" s="16" t="str">
        <f t="shared" si="4"/>
        <v>ส.ค.</v>
      </c>
      <c r="CC5" s="16" t="str">
        <f t="shared" si="4"/>
        <v>ก.ย.</v>
      </c>
      <c r="CD5" s="17" t="s">
        <v>16</v>
      </c>
      <c r="CE5" s="53"/>
      <c r="CF5" s="16" t="str">
        <f>+BR5</f>
        <v>ต.ค.</v>
      </c>
      <c r="CG5" s="16" t="str">
        <f t="shared" ref="CG5:CQ5" si="5">+BS5</f>
        <v>พ.ย.</v>
      </c>
      <c r="CH5" s="16" t="str">
        <f t="shared" si="5"/>
        <v>ธ.ค.</v>
      </c>
      <c r="CI5" s="16" t="str">
        <f t="shared" si="5"/>
        <v>ม.ค.</v>
      </c>
      <c r="CJ5" s="16" t="str">
        <f t="shared" si="5"/>
        <v>ก.พ.</v>
      </c>
      <c r="CK5" s="16" t="str">
        <f t="shared" si="5"/>
        <v>มี.ค.</v>
      </c>
      <c r="CL5" s="16" t="str">
        <f t="shared" si="5"/>
        <v>เม.ย.</v>
      </c>
      <c r="CM5" s="16" t="str">
        <f t="shared" si="5"/>
        <v>พ.ค.</v>
      </c>
      <c r="CN5" s="16" t="str">
        <f t="shared" si="5"/>
        <v>มิ.ย.</v>
      </c>
      <c r="CO5" s="16" t="str">
        <f t="shared" si="5"/>
        <v>ก.ค.</v>
      </c>
      <c r="CP5" s="16" t="str">
        <f t="shared" si="5"/>
        <v>ส.ค.</v>
      </c>
      <c r="CQ5" s="16" t="str">
        <f t="shared" si="5"/>
        <v>ก.ย.</v>
      </c>
      <c r="CR5" s="17" t="s">
        <v>16</v>
      </c>
      <c r="CS5" s="16" t="str">
        <f>+CF5</f>
        <v>ต.ค.</v>
      </c>
      <c r="CT5" s="16" t="str">
        <f t="shared" ref="CT5:DD5" si="6">+CG5</f>
        <v>พ.ย.</v>
      </c>
      <c r="CU5" s="16" t="str">
        <f t="shared" si="6"/>
        <v>ธ.ค.</v>
      </c>
      <c r="CV5" s="16" t="str">
        <f t="shared" si="6"/>
        <v>ม.ค.</v>
      </c>
      <c r="CW5" s="16" t="str">
        <f t="shared" si="6"/>
        <v>ก.พ.</v>
      </c>
      <c r="CX5" s="16" t="str">
        <f t="shared" si="6"/>
        <v>มี.ค.</v>
      </c>
      <c r="CY5" s="16" t="str">
        <f t="shared" si="6"/>
        <v>เม.ย.</v>
      </c>
      <c r="CZ5" s="16" t="str">
        <f t="shared" si="6"/>
        <v>พ.ค.</v>
      </c>
      <c r="DA5" s="16" t="str">
        <f t="shared" si="6"/>
        <v>มิ.ย.</v>
      </c>
      <c r="DB5" s="16" t="str">
        <f t="shared" si="6"/>
        <v>ก.ค.</v>
      </c>
      <c r="DC5" s="16" t="str">
        <f t="shared" si="6"/>
        <v>ส.ค.</v>
      </c>
      <c r="DD5" s="16" t="str">
        <f t="shared" si="6"/>
        <v>ก.ย.</v>
      </c>
      <c r="DE5" s="17" t="s">
        <v>16</v>
      </c>
      <c r="DF5" s="16" t="str">
        <f>+CS5</f>
        <v>ต.ค.</v>
      </c>
      <c r="DG5" s="16" t="str">
        <f t="shared" ref="DG5:DQ5" si="7">+CT5</f>
        <v>พ.ย.</v>
      </c>
      <c r="DH5" s="16" t="str">
        <f t="shared" si="7"/>
        <v>ธ.ค.</v>
      </c>
      <c r="DI5" s="16" t="str">
        <f t="shared" si="7"/>
        <v>ม.ค.</v>
      </c>
      <c r="DJ5" s="16" t="str">
        <f t="shared" si="7"/>
        <v>ก.พ.</v>
      </c>
      <c r="DK5" s="16" t="str">
        <f t="shared" si="7"/>
        <v>มี.ค.</v>
      </c>
      <c r="DL5" s="16" t="str">
        <f t="shared" si="7"/>
        <v>เม.ย.</v>
      </c>
      <c r="DM5" s="16" t="str">
        <f t="shared" si="7"/>
        <v>พ.ค.</v>
      </c>
      <c r="DN5" s="16" t="str">
        <f t="shared" si="7"/>
        <v>มิ.ย.</v>
      </c>
      <c r="DO5" s="16" t="str">
        <f t="shared" si="7"/>
        <v>ก.ค.</v>
      </c>
      <c r="DP5" s="16" t="str">
        <f t="shared" si="7"/>
        <v>ส.ค.</v>
      </c>
      <c r="DQ5" s="16" t="str">
        <f t="shared" si="7"/>
        <v>ก.ย.</v>
      </c>
      <c r="DR5" s="17" t="s">
        <v>16</v>
      </c>
      <c r="DS5" s="53"/>
      <c r="DT5" s="16" t="str">
        <f>+DF5</f>
        <v>ต.ค.</v>
      </c>
      <c r="DU5" s="16" t="str">
        <f t="shared" ref="DU5:EE5" si="8">+DG5</f>
        <v>พ.ย.</v>
      </c>
      <c r="DV5" s="16" t="str">
        <f t="shared" si="8"/>
        <v>ธ.ค.</v>
      </c>
      <c r="DW5" s="16" t="str">
        <f t="shared" si="8"/>
        <v>ม.ค.</v>
      </c>
      <c r="DX5" s="16" t="str">
        <f t="shared" si="8"/>
        <v>ก.พ.</v>
      </c>
      <c r="DY5" s="16" t="str">
        <f t="shared" si="8"/>
        <v>มี.ค.</v>
      </c>
      <c r="DZ5" s="16" t="str">
        <f t="shared" si="8"/>
        <v>เม.ย.</v>
      </c>
      <c r="EA5" s="16" t="str">
        <f t="shared" si="8"/>
        <v>พ.ค.</v>
      </c>
      <c r="EB5" s="16" t="str">
        <f t="shared" si="8"/>
        <v>มิ.ย.</v>
      </c>
      <c r="EC5" s="16" t="str">
        <f t="shared" si="8"/>
        <v>ก.ค.</v>
      </c>
      <c r="ED5" s="16" t="str">
        <f t="shared" si="8"/>
        <v>ส.ค.</v>
      </c>
      <c r="EE5" s="16" t="str">
        <f t="shared" si="8"/>
        <v>ก.ย.</v>
      </c>
      <c r="EF5" s="17" t="s">
        <v>16</v>
      </c>
      <c r="EG5" s="16" t="str">
        <f>+DT5</f>
        <v>ต.ค.</v>
      </c>
      <c r="EH5" s="16" t="str">
        <f t="shared" ref="EH5:ER5" si="9">+DU5</f>
        <v>พ.ย.</v>
      </c>
      <c r="EI5" s="16" t="str">
        <f t="shared" si="9"/>
        <v>ธ.ค.</v>
      </c>
      <c r="EJ5" s="16" t="str">
        <f t="shared" si="9"/>
        <v>ม.ค.</v>
      </c>
      <c r="EK5" s="16" t="str">
        <f t="shared" si="9"/>
        <v>ก.พ.</v>
      </c>
      <c r="EL5" s="16" t="str">
        <f t="shared" si="9"/>
        <v>มี.ค.</v>
      </c>
      <c r="EM5" s="16" t="str">
        <f t="shared" si="9"/>
        <v>เม.ย.</v>
      </c>
      <c r="EN5" s="16" t="str">
        <f t="shared" si="9"/>
        <v>พ.ค.</v>
      </c>
      <c r="EO5" s="16" t="str">
        <f t="shared" si="9"/>
        <v>มิ.ย.</v>
      </c>
      <c r="EP5" s="16" t="str">
        <f t="shared" si="9"/>
        <v>ก.ค.</v>
      </c>
      <c r="EQ5" s="16" t="str">
        <f t="shared" si="9"/>
        <v>ส.ค.</v>
      </c>
      <c r="ER5" s="16" t="str">
        <f t="shared" si="9"/>
        <v>ก.ย.</v>
      </c>
      <c r="ES5" s="17" t="s">
        <v>16</v>
      </c>
      <c r="ET5" s="16" t="str">
        <f>+EG5</f>
        <v>ต.ค.</v>
      </c>
      <c r="EU5" s="16" t="str">
        <f t="shared" ref="EU5:FE5" si="10">+EH5</f>
        <v>พ.ย.</v>
      </c>
      <c r="EV5" s="16" t="str">
        <f t="shared" si="10"/>
        <v>ธ.ค.</v>
      </c>
      <c r="EW5" s="16" t="str">
        <f t="shared" si="10"/>
        <v>ม.ค.</v>
      </c>
      <c r="EX5" s="16" t="str">
        <f t="shared" si="10"/>
        <v>ก.พ.</v>
      </c>
      <c r="EY5" s="16" t="str">
        <f t="shared" si="10"/>
        <v>มี.ค.</v>
      </c>
      <c r="EZ5" s="16" t="str">
        <f t="shared" si="10"/>
        <v>เม.ย.</v>
      </c>
      <c r="FA5" s="16" t="str">
        <f t="shared" si="10"/>
        <v>พ.ค.</v>
      </c>
      <c r="FB5" s="16" t="str">
        <f t="shared" si="10"/>
        <v>มิ.ย.</v>
      </c>
      <c r="FC5" s="16" t="str">
        <f t="shared" si="10"/>
        <v>ก.ค.</v>
      </c>
      <c r="FD5" s="16" t="str">
        <f t="shared" si="10"/>
        <v>ส.ค.</v>
      </c>
      <c r="FE5" s="16" t="str">
        <f t="shared" si="10"/>
        <v>ก.ย.</v>
      </c>
      <c r="FF5" s="17" t="s">
        <v>16</v>
      </c>
      <c r="FG5" s="53"/>
      <c r="FH5" s="16" t="str">
        <f>+ET5</f>
        <v>ต.ค.</v>
      </c>
      <c r="FI5" s="16" t="str">
        <f t="shared" ref="FI5:FS5" si="11">+EU5</f>
        <v>พ.ย.</v>
      </c>
      <c r="FJ5" s="16" t="str">
        <f t="shared" si="11"/>
        <v>ธ.ค.</v>
      </c>
      <c r="FK5" s="16" t="str">
        <f t="shared" si="11"/>
        <v>ม.ค.</v>
      </c>
      <c r="FL5" s="16" t="str">
        <f t="shared" si="11"/>
        <v>ก.พ.</v>
      </c>
      <c r="FM5" s="16" t="str">
        <f t="shared" si="11"/>
        <v>มี.ค.</v>
      </c>
      <c r="FN5" s="16" t="str">
        <f t="shared" si="11"/>
        <v>เม.ย.</v>
      </c>
      <c r="FO5" s="16" t="str">
        <f t="shared" si="11"/>
        <v>พ.ค.</v>
      </c>
      <c r="FP5" s="16" t="str">
        <f t="shared" si="11"/>
        <v>มิ.ย.</v>
      </c>
      <c r="FQ5" s="16" t="str">
        <f t="shared" si="11"/>
        <v>ก.ค.</v>
      </c>
      <c r="FR5" s="16" t="str">
        <f t="shared" si="11"/>
        <v>ส.ค.</v>
      </c>
      <c r="FS5" s="16" t="str">
        <f t="shared" si="11"/>
        <v>ก.ย.</v>
      </c>
      <c r="FT5" s="17" t="s">
        <v>16</v>
      </c>
      <c r="FU5" s="16" t="str">
        <f>+FH5</f>
        <v>ต.ค.</v>
      </c>
      <c r="FV5" s="16" t="str">
        <f t="shared" ref="FV5:GF5" si="12">+FI5</f>
        <v>พ.ย.</v>
      </c>
      <c r="FW5" s="16" t="str">
        <f t="shared" si="12"/>
        <v>ธ.ค.</v>
      </c>
      <c r="FX5" s="16" t="str">
        <f t="shared" si="12"/>
        <v>ม.ค.</v>
      </c>
      <c r="FY5" s="16" t="str">
        <f t="shared" si="12"/>
        <v>ก.พ.</v>
      </c>
      <c r="FZ5" s="16" t="str">
        <f t="shared" si="12"/>
        <v>มี.ค.</v>
      </c>
      <c r="GA5" s="16" t="str">
        <f t="shared" si="12"/>
        <v>เม.ย.</v>
      </c>
      <c r="GB5" s="16" t="str">
        <f t="shared" si="12"/>
        <v>พ.ค.</v>
      </c>
      <c r="GC5" s="16" t="str">
        <f t="shared" si="12"/>
        <v>มิ.ย.</v>
      </c>
      <c r="GD5" s="16" t="str">
        <f t="shared" si="12"/>
        <v>ก.ค.</v>
      </c>
      <c r="GE5" s="16" t="str">
        <f t="shared" si="12"/>
        <v>ส.ค.</v>
      </c>
      <c r="GF5" s="16" t="str">
        <f t="shared" si="12"/>
        <v>ก.ย.</v>
      </c>
      <c r="GG5" s="17" t="s">
        <v>16</v>
      </c>
      <c r="GH5" s="16" t="str">
        <f>+FU5</f>
        <v>ต.ค.</v>
      </c>
      <c r="GI5" s="16" t="str">
        <f t="shared" ref="GI5:GS5" si="13">+FV5</f>
        <v>พ.ย.</v>
      </c>
      <c r="GJ5" s="16" t="str">
        <f t="shared" si="13"/>
        <v>ธ.ค.</v>
      </c>
      <c r="GK5" s="16" t="str">
        <f t="shared" si="13"/>
        <v>ม.ค.</v>
      </c>
      <c r="GL5" s="16" t="str">
        <f t="shared" si="13"/>
        <v>ก.พ.</v>
      </c>
      <c r="GM5" s="16" t="str">
        <f t="shared" si="13"/>
        <v>มี.ค.</v>
      </c>
      <c r="GN5" s="16" t="str">
        <f t="shared" si="13"/>
        <v>เม.ย.</v>
      </c>
      <c r="GO5" s="16" t="str">
        <f t="shared" si="13"/>
        <v>พ.ค.</v>
      </c>
      <c r="GP5" s="16" t="str">
        <f t="shared" si="13"/>
        <v>มิ.ย.</v>
      </c>
      <c r="GQ5" s="16" t="str">
        <f t="shared" si="13"/>
        <v>ก.ค.</v>
      </c>
      <c r="GR5" s="16" t="str">
        <f t="shared" si="13"/>
        <v>ส.ค.</v>
      </c>
      <c r="GS5" s="16" t="str">
        <f t="shared" si="13"/>
        <v>ก.ย.</v>
      </c>
      <c r="GT5" s="17" t="s">
        <v>16</v>
      </c>
      <c r="GU5" s="53"/>
      <c r="GV5" s="16" t="str">
        <f>+GH5</f>
        <v>ต.ค.</v>
      </c>
      <c r="GW5" s="16" t="str">
        <f t="shared" ref="GW5:HG5" si="14">+GI5</f>
        <v>พ.ย.</v>
      </c>
      <c r="GX5" s="16" t="str">
        <f t="shared" si="14"/>
        <v>ธ.ค.</v>
      </c>
      <c r="GY5" s="16" t="str">
        <f t="shared" si="14"/>
        <v>ม.ค.</v>
      </c>
      <c r="GZ5" s="16" t="str">
        <f t="shared" si="14"/>
        <v>ก.พ.</v>
      </c>
      <c r="HA5" s="16" t="str">
        <f t="shared" si="14"/>
        <v>มี.ค.</v>
      </c>
      <c r="HB5" s="16" t="str">
        <f t="shared" si="14"/>
        <v>เม.ย.</v>
      </c>
      <c r="HC5" s="16" t="str">
        <f t="shared" si="14"/>
        <v>พ.ค.</v>
      </c>
      <c r="HD5" s="16" t="str">
        <f t="shared" si="14"/>
        <v>มิ.ย.</v>
      </c>
      <c r="HE5" s="16" t="str">
        <f t="shared" si="14"/>
        <v>ก.ค.</v>
      </c>
      <c r="HF5" s="16" t="str">
        <f t="shared" si="14"/>
        <v>ส.ค.</v>
      </c>
      <c r="HG5" s="16" t="str">
        <f t="shared" si="14"/>
        <v>ก.ย.</v>
      </c>
      <c r="HH5" s="17" t="s">
        <v>16</v>
      </c>
      <c r="HI5" s="24"/>
    </row>
    <row r="6" spans="1:217" x14ac:dyDescent="0.55000000000000004">
      <c r="A6" s="5" t="s">
        <v>1</v>
      </c>
      <c r="B6" s="5" t="s">
        <v>8</v>
      </c>
      <c r="C6" s="5" t="s">
        <v>17</v>
      </c>
      <c r="D6" s="4">
        <v>853130</v>
      </c>
      <c r="E6" s="4">
        <v>853130</v>
      </c>
      <c r="F6" s="4">
        <v>853130</v>
      </c>
      <c r="G6" s="4">
        <v>853130</v>
      </c>
      <c r="H6" s="4">
        <f>889730+146400</f>
        <v>1036130</v>
      </c>
      <c r="I6" s="4">
        <v>889730</v>
      </c>
      <c r="J6" s="32">
        <f>889730+50000</f>
        <v>939730</v>
      </c>
      <c r="K6" s="32">
        <f>889730+50000</f>
        <v>939730</v>
      </c>
      <c r="L6" s="4">
        <f>9890.32+645.16+920390+52000</f>
        <v>982925.48</v>
      </c>
      <c r="M6" s="4">
        <f>920390+52000</f>
        <v>972390</v>
      </c>
      <c r="N6" s="4">
        <f>920390+52000</f>
        <v>972390</v>
      </c>
      <c r="O6" s="4">
        <f>920390+52000</f>
        <v>972390</v>
      </c>
      <c r="P6" s="4">
        <f>SUM(D6:O6)</f>
        <v>11117935.48</v>
      </c>
      <c r="Q6" s="4">
        <v>18750</v>
      </c>
      <c r="R6" s="4">
        <v>18750</v>
      </c>
      <c r="S6" s="4">
        <v>18750</v>
      </c>
      <c r="T6" s="4">
        <v>18750</v>
      </c>
      <c r="U6" s="4">
        <v>18750</v>
      </c>
      <c r="V6" s="4">
        <f>18750-3750</f>
        <v>15000</v>
      </c>
      <c r="W6" s="32">
        <v>15000</v>
      </c>
      <c r="X6" s="32">
        <v>15000</v>
      </c>
      <c r="Y6" s="4">
        <f>396+19500</f>
        <v>19896</v>
      </c>
      <c r="Z6" s="4">
        <v>19500</v>
      </c>
      <c r="AA6" s="4">
        <v>19500</v>
      </c>
      <c r="AB6" s="4">
        <f>19500-11700</f>
        <v>7800</v>
      </c>
      <c r="AC6" s="4">
        <f>SUM(Q6:AB6)</f>
        <v>205446</v>
      </c>
      <c r="AD6" s="4">
        <v>21160</v>
      </c>
      <c r="AE6" s="4">
        <v>22185</v>
      </c>
      <c r="AF6" s="4">
        <v>22185</v>
      </c>
      <c r="AG6" s="4">
        <v>22185</v>
      </c>
      <c r="AH6" s="4">
        <f>23149+3806</f>
        <v>26955</v>
      </c>
      <c r="AI6" s="4">
        <v>23968</v>
      </c>
      <c r="AJ6" s="32">
        <v>23968</v>
      </c>
      <c r="AK6" s="32">
        <v>23968</v>
      </c>
      <c r="AL6" s="4">
        <f>297+24888</f>
        <v>25185</v>
      </c>
      <c r="AM6" s="4">
        <v>24888</v>
      </c>
      <c r="AN6" s="4">
        <v>24888</v>
      </c>
      <c r="AO6" s="4">
        <v>24888</v>
      </c>
      <c r="AP6" s="4">
        <f>SUM(AD6:AO6)</f>
        <v>286423</v>
      </c>
      <c r="AQ6" s="4">
        <f>+P6+AC6+AP6</f>
        <v>11609804.48</v>
      </c>
      <c r="AR6" s="4"/>
      <c r="AS6" s="4"/>
      <c r="AT6" s="4"/>
      <c r="AU6" s="4"/>
      <c r="AV6" s="4"/>
      <c r="AW6" s="4"/>
      <c r="AX6" s="32"/>
      <c r="AY6" s="32"/>
      <c r="AZ6" s="4"/>
      <c r="BA6" s="4"/>
      <c r="BB6" s="4"/>
      <c r="BC6" s="4"/>
      <c r="BD6" s="4">
        <f>SUM(AR6:BC6)</f>
        <v>0</v>
      </c>
      <c r="BE6" s="4"/>
      <c r="BF6" s="4"/>
      <c r="BG6" s="4"/>
      <c r="BH6" s="4"/>
      <c r="BI6" s="4"/>
      <c r="BJ6" s="4"/>
      <c r="BK6" s="32"/>
      <c r="BL6" s="32"/>
      <c r="BM6" s="4"/>
      <c r="BN6" s="4"/>
      <c r="BO6" s="4"/>
      <c r="BP6" s="4"/>
      <c r="BQ6" s="4">
        <f>SUM(BE6:BP6)</f>
        <v>0</v>
      </c>
      <c r="BR6" s="4"/>
      <c r="BS6" s="4"/>
      <c r="BT6" s="4"/>
      <c r="BU6" s="4"/>
      <c r="BV6" s="4"/>
      <c r="BW6" s="4"/>
      <c r="BX6" s="32"/>
      <c r="BY6" s="32"/>
      <c r="BZ6" s="4"/>
      <c r="CA6" s="4"/>
      <c r="CB6" s="4"/>
      <c r="CC6" s="4"/>
      <c r="CD6" s="4">
        <f>SUM(BR6:CC6)</f>
        <v>0</v>
      </c>
      <c r="CE6" s="4">
        <f>+BD6+BQ6+CD6</f>
        <v>0</v>
      </c>
      <c r="CF6" s="4"/>
      <c r="CG6" s="4"/>
      <c r="CH6" s="4"/>
      <c r="CI6" s="4"/>
      <c r="CJ6" s="4"/>
      <c r="CK6" s="4"/>
      <c r="CL6" s="32"/>
      <c r="CM6" s="32"/>
      <c r="CN6" s="4"/>
      <c r="CO6" s="4"/>
      <c r="CP6" s="4"/>
      <c r="CQ6" s="4"/>
      <c r="CR6" s="4">
        <f>SUM(CF6:CQ6)</f>
        <v>0</v>
      </c>
      <c r="CS6" s="4"/>
      <c r="CT6" s="4"/>
      <c r="CU6" s="4"/>
      <c r="CV6" s="4"/>
      <c r="CW6" s="4"/>
      <c r="CX6" s="4"/>
      <c r="CY6" s="32"/>
      <c r="CZ6" s="32"/>
      <c r="DA6" s="4"/>
      <c r="DB6" s="4"/>
      <c r="DC6" s="4"/>
      <c r="DD6" s="4"/>
      <c r="DE6" s="4">
        <f>SUM(CS6:DD6)</f>
        <v>0</v>
      </c>
      <c r="DF6" s="4"/>
      <c r="DG6" s="4"/>
      <c r="DH6" s="4"/>
      <c r="DI6" s="4"/>
      <c r="DJ6" s="4"/>
      <c r="DK6" s="4"/>
      <c r="DL6" s="32"/>
      <c r="DM6" s="32"/>
      <c r="DN6" s="4"/>
      <c r="DO6" s="4"/>
      <c r="DP6" s="4"/>
      <c r="DQ6" s="4"/>
      <c r="DR6" s="4">
        <f>SUM(DF6:DQ6)</f>
        <v>0</v>
      </c>
      <c r="DS6" s="4">
        <f>+CR6+DE6+DR6</f>
        <v>0</v>
      </c>
      <c r="DT6" s="4"/>
      <c r="DU6" s="4"/>
      <c r="DV6" s="4"/>
      <c r="DW6" s="4"/>
      <c r="DX6" s="4"/>
      <c r="DY6" s="4"/>
      <c r="DZ6" s="32"/>
      <c r="EA6" s="32"/>
      <c r="EB6" s="4"/>
      <c r="EC6" s="4"/>
      <c r="ED6" s="4"/>
      <c r="EE6" s="4"/>
      <c r="EF6" s="4">
        <f>SUM(DT6:EE6)</f>
        <v>0</v>
      </c>
      <c r="EG6" s="4"/>
      <c r="EH6" s="4"/>
      <c r="EI6" s="4"/>
      <c r="EJ6" s="4"/>
      <c r="EK6" s="4"/>
      <c r="EL6" s="4"/>
      <c r="EM6" s="32"/>
      <c r="EN6" s="32"/>
      <c r="EO6" s="4"/>
      <c r="EP6" s="4"/>
      <c r="EQ6" s="4"/>
      <c r="ER6" s="4"/>
      <c r="ES6" s="4">
        <f>SUM(EG6:ER6)</f>
        <v>0</v>
      </c>
      <c r="ET6" s="4"/>
      <c r="EU6" s="4"/>
      <c r="EV6" s="4"/>
      <c r="EW6" s="4"/>
      <c r="EX6" s="4"/>
      <c r="EY6" s="4"/>
      <c r="EZ6" s="32"/>
      <c r="FA6" s="32"/>
      <c r="FB6" s="4"/>
      <c r="FC6" s="4"/>
      <c r="FD6" s="4"/>
      <c r="FE6" s="4"/>
      <c r="FF6" s="4">
        <f>SUM(ET6:FE6)</f>
        <v>0</v>
      </c>
      <c r="FG6" s="4">
        <f>+EF6+ES6+FF6</f>
        <v>0</v>
      </c>
      <c r="FH6" s="4"/>
      <c r="FI6" s="4"/>
      <c r="FJ6" s="4"/>
      <c r="FK6" s="4"/>
      <c r="FL6" s="4"/>
      <c r="FM6" s="4"/>
      <c r="FN6" s="32"/>
      <c r="FO6" s="32"/>
      <c r="FP6" s="4"/>
      <c r="FQ6" s="4"/>
      <c r="FR6" s="4"/>
      <c r="FS6" s="4"/>
      <c r="FT6" s="4">
        <f>SUM(FH6:FS6)</f>
        <v>0</v>
      </c>
      <c r="FU6" s="4"/>
      <c r="FV6" s="4"/>
      <c r="FW6" s="4"/>
      <c r="FX6" s="4"/>
      <c r="FY6" s="4"/>
      <c r="FZ6" s="4"/>
      <c r="GA6" s="32"/>
      <c r="GB6" s="32"/>
      <c r="GC6" s="4"/>
      <c r="GD6" s="4"/>
      <c r="GE6" s="4"/>
      <c r="GF6" s="4"/>
      <c r="GG6" s="4">
        <f>SUM(FU6:GF6)</f>
        <v>0</v>
      </c>
      <c r="GH6" s="4"/>
      <c r="GI6" s="4"/>
      <c r="GJ6" s="4"/>
      <c r="GK6" s="4"/>
      <c r="GL6" s="4"/>
      <c r="GM6" s="4"/>
      <c r="GN6" s="32"/>
      <c r="GO6" s="32"/>
      <c r="GP6" s="4"/>
      <c r="GQ6" s="4"/>
      <c r="GR6" s="4"/>
      <c r="GS6" s="4"/>
      <c r="GT6" s="4">
        <f>SUM(GH6:GS6)</f>
        <v>0</v>
      </c>
      <c r="GU6" s="4">
        <f>+FT6+GG6+GT6</f>
        <v>0</v>
      </c>
      <c r="GV6" s="4">
        <v>16800</v>
      </c>
      <c r="GW6" s="4">
        <v>16800</v>
      </c>
      <c r="GX6" s="4">
        <f>16800+104533.33</f>
        <v>121333.33</v>
      </c>
      <c r="GY6" s="4">
        <v>22400</v>
      </c>
      <c r="GZ6" s="4">
        <v>22400</v>
      </c>
      <c r="HA6" s="4">
        <v>22400</v>
      </c>
      <c r="HB6" s="4">
        <v>22400</v>
      </c>
      <c r="HC6" s="4">
        <v>22400</v>
      </c>
      <c r="HD6" s="4">
        <v>22400</v>
      </c>
      <c r="HE6" s="4">
        <v>22400</v>
      </c>
      <c r="HF6" s="4">
        <v>22400</v>
      </c>
      <c r="HG6" s="4">
        <v>22400</v>
      </c>
      <c r="HH6" s="4">
        <f>SUM(GV6:HG6)</f>
        <v>356533.33</v>
      </c>
      <c r="HI6" s="13">
        <f>+AQ6+CE6+DS6+FG6+GU6+HH6</f>
        <v>11966337.810000001</v>
      </c>
    </row>
    <row r="7" spans="1:217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15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16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17">SUM(AD7:AO7)</f>
        <v>0</v>
      </c>
      <c r="AQ7" s="4">
        <f t="shared" ref="AQ7:AQ40" si="18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39" si="19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39" si="20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21">SUM(BR7:CC7)</f>
        <v>0</v>
      </c>
      <c r="CE7" s="4">
        <f t="shared" ref="CE7:CE40" si="22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39" si="23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39" si="24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25">SUM(DF7:DQ7)</f>
        <v>0</v>
      </c>
      <c r="DS7" s="4">
        <f t="shared" ref="DS7:DS40" si="26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39" si="27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39" si="28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29">SUM(ET7:FE7)</f>
        <v>0</v>
      </c>
      <c r="FG7" s="4">
        <f t="shared" ref="FG7:FG40" si="30">+EF7+ES7+FF7</f>
        <v>0</v>
      </c>
      <c r="FH7" s="4">
        <v>149730</v>
      </c>
      <c r="FI7" s="4">
        <v>149730</v>
      </c>
      <c r="FJ7" s="4">
        <v>149730</v>
      </c>
      <c r="FK7" s="4">
        <v>149730</v>
      </c>
      <c r="FL7" s="4">
        <f>155910+24720</f>
        <v>180630</v>
      </c>
      <c r="FM7" s="4">
        <v>155910</v>
      </c>
      <c r="FN7" s="4">
        <f t="shared" ref="FN7:FS7" si="31">155910+8000</f>
        <v>163910</v>
      </c>
      <c r="FO7" s="4">
        <f t="shared" si="31"/>
        <v>163910</v>
      </c>
      <c r="FP7" s="4">
        <f t="shared" si="31"/>
        <v>163910</v>
      </c>
      <c r="FQ7" s="4">
        <f t="shared" si="31"/>
        <v>163910</v>
      </c>
      <c r="FR7" s="4">
        <f t="shared" si="31"/>
        <v>163910</v>
      </c>
      <c r="FS7" s="4">
        <f t="shared" si="31"/>
        <v>163910</v>
      </c>
      <c r="FT7" s="4">
        <f t="shared" ref="FT7" si="32">SUM(FH7:FS7)</f>
        <v>1918920</v>
      </c>
      <c r="FU7" s="4">
        <v>3000</v>
      </c>
      <c r="FV7" s="4">
        <v>3000</v>
      </c>
      <c r="FW7" s="4">
        <v>3000</v>
      </c>
      <c r="FX7" s="4">
        <v>3000</v>
      </c>
      <c r="FY7" s="4">
        <v>3000</v>
      </c>
      <c r="FZ7" s="4">
        <f>3000-600</f>
        <v>2400</v>
      </c>
      <c r="GA7" s="4">
        <v>2400</v>
      </c>
      <c r="GB7" s="4">
        <v>2400</v>
      </c>
      <c r="GC7" s="4">
        <v>3000</v>
      </c>
      <c r="GD7" s="4">
        <v>3000</v>
      </c>
      <c r="GE7" s="4">
        <v>3000</v>
      </c>
      <c r="GF7" s="4">
        <f>3000-1800</f>
        <v>1200</v>
      </c>
      <c r="GG7" s="4">
        <f t="shared" ref="GG7" si="33">SUM(FU7:GF7)</f>
        <v>32400</v>
      </c>
      <c r="GH7" s="4">
        <v>4493</v>
      </c>
      <c r="GI7" s="4">
        <v>4493</v>
      </c>
      <c r="GJ7" s="4">
        <v>4493</v>
      </c>
      <c r="GK7" s="4">
        <v>4493</v>
      </c>
      <c r="GL7" s="4">
        <f>4678+744</f>
        <v>5422</v>
      </c>
      <c r="GM7" s="4">
        <v>4678</v>
      </c>
      <c r="GN7" s="4">
        <v>4678</v>
      </c>
      <c r="GO7" s="4">
        <v>4678</v>
      </c>
      <c r="GP7" s="4">
        <v>4678</v>
      </c>
      <c r="GQ7" s="4">
        <v>4678</v>
      </c>
      <c r="GR7" s="4">
        <v>4678</v>
      </c>
      <c r="GS7" s="4">
        <v>4678</v>
      </c>
      <c r="GT7" s="4">
        <f t="shared" ref="GT7:GT40" si="34">SUM(GH7:GS7)</f>
        <v>56140</v>
      </c>
      <c r="GU7" s="4">
        <f t="shared" ref="GU7:GU40" si="35">+FT7+GG7+GT7</f>
        <v>2007460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>SUM(GV7:HG7)</f>
        <v>0</v>
      </c>
      <c r="HI7" s="13">
        <f t="shared" ref="HI7:HI39" si="36">+AQ7+CE7+DS7+FG7+GU7+HH7</f>
        <v>2007460</v>
      </c>
    </row>
    <row r="8" spans="1:217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15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16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17"/>
        <v>0</v>
      </c>
      <c r="AQ8" s="4">
        <f t="shared" si="18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19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20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21"/>
        <v>0</v>
      </c>
      <c r="CE8" s="4">
        <f t="shared" si="22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23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24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25"/>
        <v>0</v>
      </c>
      <c r="DS8" s="4">
        <f t="shared" si="26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27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28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29"/>
        <v>0</v>
      </c>
      <c r="FG8" s="4">
        <f t="shared" si="30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ref="FT8:FT39" si="37">SUM(FH8:FS8)</f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ref="GG8:GG39" si="38">SUM(FU8:GF8)</f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34"/>
        <v>0</v>
      </c>
      <c r="GU8" s="4">
        <f t="shared" si="35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ref="HH8:HH40" si="39">SUM(GV8:HG8)</f>
        <v>0</v>
      </c>
      <c r="HI8" s="13">
        <f t="shared" si="36"/>
        <v>0</v>
      </c>
    </row>
    <row r="9" spans="1:217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15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16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17"/>
        <v>0</v>
      </c>
      <c r="AQ9" s="4">
        <f t="shared" si="18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19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20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21"/>
        <v>0</v>
      </c>
      <c r="CE9" s="4">
        <f t="shared" si="22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23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24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25"/>
        <v>0</v>
      </c>
      <c r="DS9" s="4">
        <f t="shared" si="26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27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28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29"/>
        <v>0</v>
      </c>
      <c r="FG9" s="4">
        <f t="shared" si="30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37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38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34"/>
        <v>0</v>
      </c>
      <c r="GU9" s="4">
        <f t="shared" si="35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39"/>
        <v>0</v>
      </c>
      <c r="HI9" s="13">
        <f t="shared" si="36"/>
        <v>0</v>
      </c>
    </row>
    <row r="10" spans="1:217" x14ac:dyDescent="0.55000000000000004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15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16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17"/>
        <v>0</v>
      </c>
      <c r="AQ10" s="4">
        <f t="shared" si="18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19"/>
        <v>0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f t="shared" si="20"/>
        <v>0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>
        <f t="shared" si="21"/>
        <v>0</v>
      </c>
      <c r="CE10" s="4">
        <f t="shared" si="22"/>
        <v>0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>
        <f t="shared" si="23"/>
        <v>0</v>
      </c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>
        <f t="shared" si="24"/>
        <v>0</v>
      </c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>
        <f t="shared" si="25"/>
        <v>0</v>
      </c>
      <c r="DS10" s="4">
        <f t="shared" si="26"/>
        <v>0</v>
      </c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f t="shared" si="27"/>
        <v>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>
        <f t="shared" si="28"/>
        <v>0</v>
      </c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f t="shared" si="29"/>
        <v>0</v>
      </c>
      <c r="FG10" s="4">
        <f t="shared" si="30"/>
        <v>0</v>
      </c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>
        <f t="shared" si="37"/>
        <v>0</v>
      </c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>
        <f t="shared" si="38"/>
        <v>0</v>
      </c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>
        <f t="shared" si="34"/>
        <v>0</v>
      </c>
      <c r="GU10" s="4">
        <f t="shared" si="35"/>
        <v>0</v>
      </c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>
        <f t="shared" si="39"/>
        <v>0</v>
      </c>
      <c r="HI10" s="13">
        <f t="shared" si="36"/>
        <v>0</v>
      </c>
    </row>
    <row r="11" spans="1:217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15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16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17"/>
        <v>0</v>
      </c>
      <c r="AQ11" s="4">
        <f t="shared" si="18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19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20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21"/>
        <v>0</v>
      </c>
      <c r="CE11" s="4">
        <f t="shared" si="22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23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24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25"/>
        <v>0</v>
      </c>
      <c r="DS11" s="4">
        <f t="shared" si="26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27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28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29"/>
        <v>0</v>
      </c>
      <c r="FG11" s="4">
        <f t="shared" si="30"/>
        <v>0</v>
      </c>
      <c r="FH11" s="4">
        <v>50890</v>
      </c>
      <c r="FI11" s="4">
        <v>50890</v>
      </c>
      <c r="FJ11" s="4">
        <v>50890</v>
      </c>
      <c r="FK11" s="4">
        <v>50890</v>
      </c>
      <c r="FL11" s="4">
        <f>53310+9680</f>
        <v>62990</v>
      </c>
      <c r="FM11" s="4">
        <v>53310</v>
      </c>
      <c r="FN11" s="4">
        <f t="shared" ref="FN11:FS11" si="40">53310+4000</f>
        <v>57310</v>
      </c>
      <c r="FO11" s="4">
        <f t="shared" si="40"/>
        <v>57310</v>
      </c>
      <c r="FP11" s="4">
        <f t="shared" si="40"/>
        <v>57310</v>
      </c>
      <c r="FQ11" s="4">
        <f t="shared" si="40"/>
        <v>57310</v>
      </c>
      <c r="FR11" s="4">
        <f t="shared" si="40"/>
        <v>57310</v>
      </c>
      <c r="FS11" s="4">
        <f t="shared" si="40"/>
        <v>57310</v>
      </c>
      <c r="FT11" s="4">
        <f t="shared" si="37"/>
        <v>663720</v>
      </c>
      <c r="FU11" s="4">
        <v>1500</v>
      </c>
      <c r="FV11" s="4">
        <v>1500</v>
      </c>
      <c r="FW11" s="4">
        <v>1500</v>
      </c>
      <c r="FX11" s="4">
        <v>1500</v>
      </c>
      <c r="FY11" s="4">
        <v>1500</v>
      </c>
      <c r="FZ11" s="4">
        <f>1500-300</f>
        <v>1200</v>
      </c>
      <c r="GA11" s="4">
        <v>1200</v>
      </c>
      <c r="GB11" s="4">
        <v>1200</v>
      </c>
      <c r="GC11" s="4">
        <v>1500</v>
      </c>
      <c r="GD11" s="4">
        <v>1500</v>
      </c>
      <c r="GE11" s="4">
        <v>1500</v>
      </c>
      <c r="GF11" s="4">
        <f>1500-900</f>
        <v>600</v>
      </c>
      <c r="GG11" s="4">
        <f t="shared" si="38"/>
        <v>16200</v>
      </c>
      <c r="GH11" s="4">
        <v>1526</v>
      </c>
      <c r="GI11" s="4">
        <v>1526</v>
      </c>
      <c r="GJ11" s="4">
        <v>1526</v>
      </c>
      <c r="GK11" s="4">
        <v>1526</v>
      </c>
      <c r="GL11" s="4">
        <f>1599+292</f>
        <v>1891</v>
      </c>
      <c r="GM11" s="4">
        <v>1599</v>
      </c>
      <c r="GN11" s="4">
        <v>1599</v>
      </c>
      <c r="GO11" s="4">
        <v>1599</v>
      </c>
      <c r="GP11" s="4">
        <v>1599</v>
      </c>
      <c r="GQ11" s="4">
        <v>1599</v>
      </c>
      <c r="GR11" s="4">
        <v>1599</v>
      </c>
      <c r="GS11" s="4">
        <v>1599</v>
      </c>
      <c r="GT11" s="4">
        <f t="shared" si="34"/>
        <v>19188</v>
      </c>
      <c r="GU11" s="4">
        <f t="shared" si="35"/>
        <v>699108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39"/>
        <v>0</v>
      </c>
      <c r="HI11" s="13">
        <f t="shared" si="36"/>
        <v>699108</v>
      </c>
    </row>
    <row r="12" spans="1:217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15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16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17"/>
        <v>0</v>
      </c>
      <c r="AQ12" s="4">
        <f t="shared" si="18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19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20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21"/>
        <v>0</v>
      </c>
      <c r="CE12" s="4">
        <f t="shared" si="22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23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24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25"/>
        <v>0</v>
      </c>
      <c r="DS12" s="4">
        <f t="shared" si="26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27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28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29"/>
        <v>0</v>
      </c>
      <c r="FG12" s="4">
        <f t="shared" si="30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37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38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34"/>
        <v>0</v>
      </c>
      <c r="GU12" s="4">
        <f t="shared" si="35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39"/>
        <v>0</v>
      </c>
      <c r="HI12" s="13">
        <f t="shared" si="36"/>
        <v>0</v>
      </c>
    </row>
    <row r="13" spans="1:217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15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16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17"/>
        <v>0</v>
      </c>
      <c r="AQ13" s="4">
        <f t="shared" si="18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19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20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21"/>
        <v>0</v>
      </c>
      <c r="CE13" s="4">
        <f t="shared" si="22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23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24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25"/>
        <v>0</v>
      </c>
      <c r="DS13" s="4">
        <f t="shared" si="26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27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28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29"/>
        <v>0</v>
      </c>
      <c r="FG13" s="4">
        <f t="shared" si="30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37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38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34"/>
        <v>0</v>
      </c>
      <c r="GU13" s="4">
        <f t="shared" si="35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39"/>
        <v>0</v>
      </c>
      <c r="HI13" s="13">
        <f t="shared" si="36"/>
        <v>0</v>
      </c>
    </row>
    <row r="14" spans="1:217" s="10" customFormat="1" x14ac:dyDescent="0.55000000000000004">
      <c r="A14" s="5" t="s">
        <v>2</v>
      </c>
      <c r="B14" s="5" t="s">
        <v>8</v>
      </c>
      <c r="C14" s="5" t="s">
        <v>17</v>
      </c>
      <c r="D14" s="4">
        <v>104290</v>
      </c>
      <c r="E14" s="4">
        <v>104290</v>
      </c>
      <c r="F14" s="4">
        <v>104290</v>
      </c>
      <c r="G14" s="4">
        <v>104290</v>
      </c>
      <c r="H14" s="4">
        <f>107320+12120</f>
        <v>119440</v>
      </c>
      <c r="I14" s="4">
        <v>107320</v>
      </c>
      <c r="J14" s="32">
        <f t="shared" ref="J14:O14" si="41">107320+6000</f>
        <v>113320</v>
      </c>
      <c r="K14" s="4">
        <f t="shared" si="41"/>
        <v>113320</v>
      </c>
      <c r="L14" s="4">
        <f t="shared" si="41"/>
        <v>113320</v>
      </c>
      <c r="M14" s="4">
        <f t="shared" si="41"/>
        <v>113320</v>
      </c>
      <c r="N14" s="4">
        <f t="shared" si="41"/>
        <v>113320</v>
      </c>
      <c r="O14" s="4">
        <f t="shared" si="41"/>
        <v>113320</v>
      </c>
      <c r="P14" s="4">
        <f t="shared" si="15"/>
        <v>1323840</v>
      </c>
      <c r="Q14" s="4">
        <v>2250</v>
      </c>
      <c r="R14" s="4">
        <v>2250</v>
      </c>
      <c r="S14" s="4">
        <v>2250</v>
      </c>
      <c r="T14" s="4">
        <v>2250</v>
      </c>
      <c r="U14" s="4">
        <v>2250</v>
      </c>
      <c r="V14" s="4">
        <v>2250</v>
      </c>
      <c r="W14" s="32">
        <v>2250</v>
      </c>
      <c r="X14" s="4">
        <v>1800</v>
      </c>
      <c r="Y14" s="4">
        <v>2250</v>
      </c>
      <c r="Z14" s="4">
        <v>2250</v>
      </c>
      <c r="AA14" s="4">
        <v>2250</v>
      </c>
      <c r="AB14" s="4">
        <f>2250-1350</f>
        <v>900</v>
      </c>
      <c r="AC14" s="4">
        <f t="shared" si="16"/>
        <v>25200</v>
      </c>
      <c r="AD14" s="4">
        <v>3129</v>
      </c>
      <c r="AE14" s="4">
        <v>3129</v>
      </c>
      <c r="AF14" s="4">
        <v>3129</v>
      </c>
      <c r="AG14" s="4">
        <v>3129</v>
      </c>
      <c r="AH14" s="4">
        <f>3220+364</f>
        <v>3584</v>
      </c>
      <c r="AI14" s="4">
        <v>3220</v>
      </c>
      <c r="AJ14" s="32">
        <v>3220</v>
      </c>
      <c r="AK14" s="4">
        <v>3220</v>
      </c>
      <c r="AL14" s="4">
        <v>3220</v>
      </c>
      <c r="AM14" s="4">
        <v>3220</v>
      </c>
      <c r="AN14" s="4">
        <v>3220</v>
      </c>
      <c r="AO14" s="4">
        <v>3220</v>
      </c>
      <c r="AP14" s="4">
        <f t="shared" si="17"/>
        <v>38640</v>
      </c>
      <c r="AQ14" s="4">
        <f t="shared" si="18"/>
        <v>1387680</v>
      </c>
      <c r="AR14" s="4"/>
      <c r="AS14" s="4"/>
      <c r="AT14" s="4"/>
      <c r="AU14" s="4"/>
      <c r="AV14" s="4"/>
      <c r="AW14" s="4"/>
      <c r="AX14" s="32"/>
      <c r="AY14" s="4"/>
      <c r="AZ14" s="4"/>
      <c r="BA14" s="4"/>
      <c r="BB14" s="4"/>
      <c r="BC14" s="4"/>
      <c r="BD14" s="4">
        <f t="shared" si="19"/>
        <v>0</v>
      </c>
      <c r="BE14" s="4"/>
      <c r="BF14" s="4"/>
      <c r="BG14" s="4"/>
      <c r="BH14" s="4"/>
      <c r="BI14" s="4"/>
      <c r="BJ14" s="4"/>
      <c r="BK14" s="32"/>
      <c r="BL14" s="4"/>
      <c r="BM14" s="4"/>
      <c r="BN14" s="4"/>
      <c r="BO14" s="4"/>
      <c r="BP14" s="4"/>
      <c r="BQ14" s="4">
        <f t="shared" si="20"/>
        <v>0</v>
      </c>
      <c r="BR14" s="4"/>
      <c r="BS14" s="4"/>
      <c r="BT14" s="4"/>
      <c r="BU14" s="4"/>
      <c r="BV14" s="4"/>
      <c r="BW14" s="4"/>
      <c r="BX14" s="32"/>
      <c r="BY14" s="4"/>
      <c r="BZ14" s="4"/>
      <c r="CA14" s="4"/>
      <c r="CB14" s="4"/>
      <c r="CC14" s="4"/>
      <c r="CD14" s="4">
        <f t="shared" si="21"/>
        <v>0</v>
      </c>
      <c r="CE14" s="4">
        <f t="shared" si="22"/>
        <v>0</v>
      </c>
      <c r="CF14" s="4"/>
      <c r="CG14" s="4"/>
      <c r="CH14" s="4"/>
      <c r="CI14" s="4"/>
      <c r="CJ14" s="4"/>
      <c r="CK14" s="4"/>
      <c r="CL14" s="32"/>
      <c r="CM14" s="4"/>
      <c r="CN14" s="4"/>
      <c r="CO14" s="4"/>
      <c r="CP14" s="4"/>
      <c r="CQ14" s="4"/>
      <c r="CR14" s="4">
        <f t="shared" si="23"/>
        <v>0</v>
      </c>
      <c r="CS14" s="4"/>
      <c r="CT14" s="4"/>
      <c r="CU14" s="4"/>
      <c r="CV14" s="4"/>
      <c r="CW14" s="4"/>
      <c r="CX14" s="4"/>
      <c r="CY14" s="32"/>
      <c r="CZ14" s="4"/>
      <c r="DA14" s="4"/>
      <c r="DB14" s="4"/>
      <c r="DC14" s="4"/>
      <c r="DD14" s="4"/>
      <c r="DE14" s="4">
        <f t="shared" si="24"/>
        <v>0</v>
      </c>
      <c r="DF14" s="4"/>
      <c r="DG14" s="4"/>
      <c r="DH14" s="4"/>
      <c r="DI14" s="4"/>
      <c r="DJ14" s="4"/>
      <c r="DK14" s="4"/>
      <c r="DL14" s="32"/>
      <c r="DM14" s="4"/>
      <c r="DN14" s="4"/>
      <c r="DO14" s="4"/>
      <c r="DP14" s="4"/>
      <c r="DQ14" s="4"/>
      <c r="DR14" s="4">
        <f t="shared" si="25"/>
        <v>0</v>
      </c>
      <c r="DS14" s="4">
        <f t="shared" si="26"/>
        <v>0</v>
      </c>
      <c r="DT14" s="4"/>
      <c r="DU14" s="4"/>
      <c r="DV14" s="4"/>
      <c r="DW14" s="4"/>
      <c r="DX14" s="4"/>
      <c r="DY14" s="4"/>
      <c r="DZ14" s="32"/>
      <c r="EA14" s="4"/>
      <c r="EB14" s="4"/>
      <c r="EC14" s="4"/>
      <c r="ED14" s="4"/>
      <c r="EE14" s="4"/>
      <c r="EF14" s="4">
        <f t="shared" si="27"/>
        <v>0</v>
      </c>
      <c r="EG14" s="4"/>
      <c r="EH14" s="4"/>
      <c r="EI14" s="4"/>
      <c r="EJ14" s="4"/>
      <c r="EK14" s="4"/>
      <c r="EL14" s="4"/>
      <c r="EM14" s="32"/>
      <c r="EN14" s="4"/>
      <c r="EO14" s="4"/>
      <c r="EP14" s="4"/>
      <c r="EQ14" s="4"/>
      <c r="ER14" s="4"/>
      <c r="ES14" s="4">
        <f t="shared" si="28"/>
        <v>0</v>
      </c>
      <c r="ET14" s="4"/>
      <c r="EU14" s="4"/>
      <c r="EV14" s="4"/>
      <c r="EW14" s="4"/>
      <c r="EX14" s="4"/>
      <c r="EY14" s="4"/>
      <c r="EZ14" s="32"/>
      <c r="FA14" s="4"/>
      <c r="FB14" s="4"/>
      <c r="FC14" s="4"/>
      <c r="FD14" s="4"/>
      <c r="FE14" s="4"/>
      <c r="FF14" s="4">
        <f t="shared" si="29"/>
        <v>0</v>
      </c>
      <c r="FG14" s="4">
        <f t="shared" si="30"/>
        <v>0</v>
      </c>
      <c r="FH14" s="4"/>
      <c r="FI14" s="4"/>
      <c r="FJ14" s="4"/>
      <c r="FK14" s="4"/>
      <c r="FL14" s="4"/>
      <c r="FM14" s="4"/>
      <c r="FN14" s="32"/>
      <c r="FO14" s="4"/>
      <c r="FP14" s="4"/>
      <c r="FQ14" s="4"/>
      <c r="FR14" s="4"/>
      <c r="FS14" s="4"/>
      <c r="FT14" s="4">
        <f t="shared" si="37"/>
        <v>0</v>
      </c>
      <c r="FU14" s="4"/>
      <c r="FV14" s="4"/>
      <c r="FW14" s="4"/>
      <c r="FX14" s="4"/>
      <c r="FY14" s="4"/>
      <c r="FZ14" s="4"/>
      <c r="GA14" s="32"/>
      <c r="GB14" s="4"/>
      <c r="GC14" s="4"/>
      <c r="GD14" s="4"/>
      <c r="GE14" s="4"/>
      <c r="GF14" s="4"/>
      <c r="GG14" s="4">
        <f t="shared" si="38"/>
        <v>0</v>
      </c>
      <c r="GH14" s="4"/>
      <c r="GI14" s="4"/>
      <c r="GJ14" s="4"/>
      <c r="GK14" s="4"/>
      <c r="GL14" s="4"/>
      <c r="GM14" s="4"/>
      <c r="GN14" s="32"/>
      <c r="GO14" s="4"/>
      <c r="GP14" s="4"/>
      <c r="GQ14" s="4"/>
      <c r="GR14" s="4"/>
      <c r="GS14" s="4"/>
      <c r="GT14" s="4">
        <f t="shared" si="34"/>
        <v>0</v>
      </c>
      <c r="GU14" s="4">
        <f t="shared" si="35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39"/>
        <v>0</v>
      </c>
      <c r="HI14" s="13">
        <f t="shared" si="36"/>
        <v>1387680</v>
      </c>
    </row>
    <row r="15" spans="1:217" x14ac:dyDescent="0.55000000000000004">
      <c r="A15" s="5"/>
      <c r="B15" s="5"/>
      <c r="C15" s="5" t="s">
        <v>18</v>
      </c>
      <c r="D15" s="4">
        <v>303640</v>
      </c>
      <c r="E15" s="4">
        <v>303640</v>
      </c>
      <c r="F15" s="4">
        <v>303640</v>
      </c>
      <c r="G15" s="4">
        <v>303640</v>
      </c>
      <c r="H15" s="4">
        <f>315550+47640</f>
        <v>363190</v>
      </c>
      <c r="I15" s="4">
        <v>315550</v>
      </c>
      <c r="J15" s="32">
        <f t="shared" ref="J15:O15" si="42">315550+18000</f>
        <v>333550</v>
      </c>
      <c r="K15" s="4">
        <f t="shared" si="42"/>
        <v>333550</v>
      </c>
      <c r="L15" s="4">
        <f t="shared" si="42"/>
        <v>333550</v>
      </c>
      <c r="M15" s="4">
        <f t="shared" si="42"/>
        <v>333550</v>
      </c>
      <c r="N15" s="4">
        <f t="shared" si="42"/>
        <v>333550</v>
      </c>
      <c r="O15" s="4">
        <f t="shared" si="42"/>
        <v>333550</v>
      </c>
      <c r="P15" s="4">
        <f t="shared" si="15"/>
        <v>3894600</v>
      </c>
      <c r="Q15" s="4">
        <v>6750</v>
      </c>
      <c r="R15" s="4">
        <v>6750</v>
      </c>
      <c r="S15" s="4">
        <v>6750</v>
      </c>
      <c r="T15" s="4">
        <f>1440+6750</f>
        <v>8190</v>
      </c>
      <c r="U15" s="4">
        <v>6750</v>
      </c>
      <c r="V15" s="4">
        <v>6750</v>
      </c>
      <c r="W15" s="32">
        <v>6750</v>
      </c>
      <c r="X15" s="4">
        <v>5400</v>
      </c>
      <c r="Y15" s="4">
        <v>6750</v>
      </c>
      <c r="Z15" s="4">
        <v>6750</v>
      </c>
      <c r="AA15" s="4">
        <v>6750</v>
      </c>
      <c r="AB15" s="4">
        <f>6750-4050</f>
        <v>2700</v>
      </c>
      <c r="AC15" s="4">
        <f t="shared" si="16"/>
        <v>77040</v>
      </c>
      <c r="AD15" s="4">
        <v>4300</v>
      </c>
      <c r="AE15" s="4">
        <v>4300</v>
      </c>
      <c r="AF15" s="4">
        <v>4300</v>
      </c>
      <c r="AG15" s="4">
        <v>4300</v>
      </c>
      <c r="AH15" s="4">
        <f>4445+576</f>
        <v>5021</v>
      </c>
      <c r="AI15" s="4">
        <v>6349</v>
      </c>
      <c r="AJ15" s="32">
        <v>6349</v>
      </c>
      <c r="AK15" s="4">
        <v>6349</v>
      </c>
      <c r="AL15" s="4">
        <v>6349</v>
      </c>
      <c r="AM15" s="4">
        <v>6349</v>
      </c>
      <c r="AN15" s="4">
        <v>9256</v>
      </c>
      <c r="AO15" s="4">
        <v>9256</v>
      </c>
      <c r="AP15" s="4">
        <f t="shared" si="17"/>
        <v>72478</v>
      </c>
      <c r="AQ15" s="4">
        <f t="shared" si="18"/>
        <v>4044118</v>
      </c>
      <c r="AR15" s="4">
        <v>127070</v>
      </c>
      <c r="AS15" s="4">
        <v>127070</v>
      </c>
      <c r="AT15" s="4">
        <v>127070</v>
      </c>
      <c r="AU15" s="4">
        <v>127070</v>
      </c>
      <c r="AV15" s="4">
        <f>133060+23960</f>
        <v>157020</v>
      </c>
      <c r="AW15" s="4">
        <v>133060</v>
      </c>
      <c r="AX15" s="32">
        <f t="shared" ref="AX15:BC15" si="43">133060+8000</f>
        <v>141060</v>
      </c>
      <c r="AY15" s="4">
        <f t="shared" si="43"/>
        <v>141060</v>
      </c>
      <c r="AZ15" s="4">
        <f t="shared" si="43"/>
        <v>141060</v>
      </c>
      <c r="BA15" s="4">
        <f t="shared" si="43"/>
        <v>141060</v>
      </c>
      <c r="BB15" s="4">
        <f t="shared" si="43"/>
        <v>141060</v>
      </c>
      <c r="BC15" s="4">
        <f t="shared" si="43"/>
        <v>141060</v>
      </c>
      <c r="BD15" s="4">
        <f t="shared" si="19"/>
        <v>1644720</v>
      </c>
      <c r="BE15" s="4">
        <v>3000</v>
      </c>
      <c r="BF15" s="4">
        <v>3000</v>
      </c>
      <c r="BG15" s="4">
        <v>3000</v>
      </c>
      <c r="BH15" s="4">
        <f>1920+3000</f>
        <v>4920</v>
      </c>
      <c r="BI15" s="4">
        <v>3000</v>
      </c>
      <c r="BJ15" s="4">
        <v>3000</v>
      </c>
      <c r="BK15" s="32">
        <v>3000</v>
      </c>
      <c r="BL15" s="4">
        <v>2400</v>
      </c>
      <c r="BM15" s="4">
        <v>3000</v>
      </c>
      <c r="BN15" s="4">
        <v>3000</v>
      </c>
      <c r="BO15" s="4">
        <v>3000</v>
      </c>
      <c r="BP15" s="4">
        <f>3000-1800</f>
        <v>1200</v>
      </c>
      <c r="BQ15" s="4">
        <f t="shared" si="20"/>
        <v>35520</v>
      </c>
      <c r="BR15" s="4">
        <v>1194</v>
      </c>
      <c r="BS15" s="4">
        <v>1194</v>
      </c>
      <c r="BT15" s="4">
        <v>1194</v>
      </c>
      <c r="BU15" s="4">
        <v>1194</v>
      </c>
      <c r="BV15" s="4">
        <f>1258+256</f>
        <v>1514</v>
      </c>
      <c r="BW15" s="4">
        <v>3992</v>
      </c>
      <c r="BX15" s="32">
        <v>3992</v>
      </c>
      <c r="BY15" s="4">
        <v>3992</v>
      </c>
      <c r="BZ15" s="4">
        <v>3992</v>
      </c>
      <c r="CA15" s="4">
        <v>3992</v>
      </c>
      <c r="CB15" s="4">
        <v>3992</v>
      </c>
      <c r="CC15" s="4">
        <v>3992</v>
      </c>
      <c r="CD15" s="4">
        <f t="shared" si="21"/>
        <v>34234</v>
      </c>
      <c r="CE15" s="4">
        <f t="shared" si="22"/>
        <v>1714474</v>
      </c>
      <c r="CF15" s="4">
        <v>107970</v>
      </c>
      <c r="CG15" s="4">
        <v>107970</v>
      </c>
      <c r="CH15" s="4">
        <v>107970</v>
      </c>
      <c r="CI15" s="4">
        <v>107970</v>
      </c>
      <c r="CJ15" s="4">
        <f>112270+17200</f>
        <v>129470</v>
      </c>
      <c r="CK15" s="4">
        <v>112270</v>
      </c>
      <c r="CL15" s="32">
        <f t="shared" ref="CL15:CQ15" si="44">112270+8000</f>
        <v>120270</v>
      </c>
      <c r="CM15" s="4">
        <f t="shared" si="44"/>
        <v>120270</v>
      </c>
      <c r="CN15" s="4">
        <f t="shared" si="44"/>
        <v>120270</v>
      </c>
      <c r="CO15" s="4">
        <f t="shared" si="44"/>
        <v>120270</v>
      </c>
      <c r="CP15" s="4">
        <f t="shared" si="44"/>
        <v>120270</v>
      </c>
      <c r="CQ15" s="4">
        <f t="shared" si="44"/>
        <v>120270</v>
      </c>
      <c r="CR15" s="4">
        <f t="shared" si="23"/>
        <v>1395240</v>
      </c>
      <c r="CS15" s="4">
        <v>3000</v>
      </c>
      <c r="CT15" s="4">
        <v>3000</v>
      </c>
      <c r="CU15" s="4">
        <v>3000</v>
      </c>
      <c r="CV15" s="4">
        <f>1920+3000</f>
        <v>4920</v>
      </c>
      <c r="CW15" s="4">
        <v>3000</v>
      </c>
      <c r="CX15" s="4">
        <v>3000</v>
      </c>
      <c r="CY15" s="32">
        <v>3000</v>
      </c>
      <c r="CZ15" s="4">
        <v>2400</v>
      </c>
      <c r="DA15" s="4">
        <v>3000</v>
      </c>
      <c r="DB15" s="4">
        <v>3000</v>
      </c>
      <c r="DC15" s="4">
        <v>3000</v>
      </c>
      <c r="DD15" s="4">
        <f>3000-1800</f>
        <v>1200</v>
      </c>
      <c r="DE15" s="4">
        <f t="shared" si="24"/>
        <v>35520</v>
      </c>
      <c r="DF15" s="4">
        <v>877</v>
      </c>
      <c r="DG15" s="4">
        <v>877</v>
      </c>
      <c r="DH15" s="4">
        <v>877</v>
      </c>
      <c r="DI15" s="4">
        <v>877</v>
      </c>
      <c r="DJ15" s="4">
        <f>920+176</f>
        <v>1096</v>
      </c>
      <c r="DK15" s="4">
        <v>920</v>
      </c>
      <c r="DL15" s="32">
        <v>920</v>
      </c>
      <c r="DM15" s="4">
        <v>920</v>
      </c>
      <c r="DN15" s="4">
        <v>920</v>
      </c>
      <c r="DO15" s="4">
        <v>920</v>
      </c>
      <c r="DP15" s="4">
        <v>920</v>
      </c>
      <c r="DQ15" s="4">
        <v>920</v>
      </c>
      <c r="DR15" s="4">
        <f t="shared" si="25"/>
        <v>11044</v>
      </c>
      <c r="DS15" s="4">
        <f t="shared" si="26"/>
        <v>1441804</v>
      </c>
      <c r="DT15" s="4">
        <v>215030</v>
      </c>
      <c r="DU15" s="4">
        <v>215030</v>
      </c>
      <c r="DV15" s="4">
        <v>215030</v>
      </c>
      <c r="DW15" s="4">
        <v>215030</v>
      </c>
      <c r="DX15" s="4">
        <f>221550+26080</f>
        <v>247630</v>
      </c>
      <c r="DY15" s="4">
        <v>221550</v>
      </c>
      <c r="DZ15" s="32">
        <f t="shared" ref="DZ15:EE15" si="45">221550+14000</f>
        <v>235550</v>
      </c>
      <c r="EA15" s="4">
        <f t="shared" si="45"/>
        <v>235550</v>
      </c>
      <c r="EB15" s="4">
        <f t="shared" si="45"/>
        <v>235550</v>
      </c>
      <c r="EC15" s="4">
        <f t="shared" si="45"/>
        <v>235550</v>
      </c>
      <c r="ED15" s="4">
        <f t="shared" si="45"/>
        <v>235550</v>
      </c>
      <c r="EE15" s="4">
        <f t="shared" si="45"/>
        <v>235550</v>
      </c>
      <c r="EF15" s="4">
        <f t="shared" si="27"/>
        <v>2742600</v>
      </c>
      <c r="EG15" s="4">
        <v>5250</v>
      </c>
      <c r="EH15" s="4">
        <v>5250</v>
      </c>
      <c r="EI15" s="4">
        <v>5250</v>
      </c>
      <c r="EJ15" s="4">
        <f>3360+5250</f>
        <v>8610</v>
      </c>
      <c r="EK15" s="4">
        <v>5250</v>
      </c>
      <c r="EL15" s="4">
        <v>5250</v>
      </c>
      <c r="EM15" s="32">
        <v>5250</v>
      </c>
      <c r="EN15" s="4">
        <v>4200</v>
      </c>
      <c r="EO15" s="4">
        <v>5250</v>
      </c>
      <c r="EP15" s="4">
        <v>5250</v>
      </c>
      <c r="EQ15" s="4">
        <v>5250</v>
      </c>
      <c r="ER15" s="4">
        <f>5250-3150</f>
        <v>2100</v>
      </c>
      <c r="ES15" s="4">
        <f t="shared" si="28"/>
        <v>62160</v>
      </c>
      <c r="ET15" s="4">
        <v>3748</v>
      </c>
      <c r="EU15" s="4">
        <v>3748</v>
      </c>
      <c r="EV15" s="4">
        <v>3748</v>
      </c>
      <c r="EW15" s="4">
        <v>3748</v>
      </c>
      <c r="EX15" s="4">
        <f>3831+332</f>
        <v>4163</v>
      </c>
      <c r="EY15" s="4">
        <v>4652</v>
      </c>
      <c r="EZ15" s="32">
        <v>5601</v>
      </c>
      <c r="FA15" s="4">
        <v>5601</v>
      </c>
      <c r="FB15" s="4">
        <v>5601</v>
      </c>
      <c r="FC15" s="4">
        <v>5601</v>
      </c>
      <c r="FD15" s="4">
        <v>5601</v>
      </c>
      <c r="FE15" s="4">
        <v>5601</v>
      </c>
      <c r="FF15" s="4">
        <f t="shared" si="29"/>
        <v>57413</v>
      </c>
      <c r="FG15" s="4">
        <f t="shared" si="30"/>
        <v>2862173</v>
      </c>
      <c r="FH15" s="4"/>
      <c r="FI15" s="4"/>
      <c r="FJ15" s="4"/>
      <c r="FK15" s="4"/>
      <c r="FL15" s="4"/>
      <c r="FM15" s="4"/>
      <c r="FN15" s="32"/>
      <c r="FO15" s="4"/>
      <c r="FP15" s="4"/>
      <c r="FQ15" s="4"/>
      <c r="FR15" s="4"/>
      <c r="FS15" s="4"/>
      <c r="FT15" s="4">
        <f t="shared" si="37"/>
        <v>0</v>
      </c>
      <c r="FU15" s="4"/>
      <c r="FV15" s="4"/>
      <c r="FW15" s="4"/>
      <c r="FX15" s="4">
        <v>324</v>
      </c>
      <c r="FY15" s="4"/>
      <c r="FZ15" s="4"/>
      <c r="GA15" s="32"/>
      <c r="GB15" s="4"/>
      <c r="GC15" s="4"/>
      <c r="GD15" s="4"/>
      <c r="GE15" s="4"/>
      <c r="GF15" s="4"/>
      <c r="GG15" s="4">
        <f t="shared" si="38"/>
        <v>324</v>
      </c>
      <c r="GH15" s="4"/>
      <c r="GI15" s="4"/>
      <c r="GJ15" s="4"/>
      <c r="GK15" s="4"/>
      <c r="GL15" s="4"/>
      <c r="GM15" s="4"/>
      <c r="GN15" s="32"/>
      <c r="GO15" s="4"/>
      <c r="GP15" s="4"/>
      <c r="GQ15" s="4"/>
      <c r="GR15" s="4"/>
      <c r="GS15" s="4"/>
      <c r="GT15" s="4">
        <f t="shared" si="34"/>
        <v>0</v>
      </c>
      <c r="GU15" s="4">
        <f t="shared" si="35"/>
        <v>324</v>
      </c>
      <c r="GV15" s="4">
        <v>5600</v>
      </c>
      <c r="GW15" s="4">
        <v>5600</v>
      </c>
      <c r="GX15" s="4">
        <v>5600</v>
      </c>
      <c r="GY15" s="4">
        <v>5600</v>
      </c>
      <c r="GZ15" s="4">
        <f>86348.39+22400+11200</f>
        <v>119948.39</v>
      </c>
      <c r="HA15" s="4">
        <v>11200</v>
      </c>
      <c r="HB15" s="4">
        <v>11200</v>
      </c>
      <c r="HC15" s="4">
        <v>11200</v>
      </c>
      <c r="HD15" s="4">
        <v>11200</v>
      </c>
      <c r="HE15" s="4">
        <v>11200</v>
      </c>
      <c r="HF15" s="4">
        <f>11200+123741.94</f>
        <v>134941.94</v>
      </c>
      <c r="HG15" s="4">
        <v>16800</v>
      </c>
      <c r="HH15" s="4">
        <f t="shared" si="39"/>
        <v>350090.33</v>
      </c>
      <c r="HI15" s="13">
        <f t="shared" si="36"/>
        <v>10412983.33</v>
      </c>
    </row>
    <row r="16" spans="1:217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15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16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17"/>
        <v>0</v>
      </c>
      <c r="AQ16" s="4">
        <f t="shared" si="18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19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20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21"/>
        <v>0</v>
      </c>
      <c r="CE16" s="4">
        <f t="shared" si="22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23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24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25"/>
        <v>0</v>
      </c>
      <c r="DS16" s="4">
        <f t="shared" si="26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27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28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29"/>
        <v>0</v>
      </c>
      <c r="FG16" s="4">
        <f t="shared" si="30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37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38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34"/>
        <v>0</v>
      </c>
      <c r="GU16" s="4">
        <f t="shared" si="35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39"/>
        <v>0</v>
      </c>
      <c r="HI16" s="13">
        <f t="shared" si="36"/>
        <v>0</v>
      </c>
    </row>
    <row r="17" spans="1:217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15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16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17"/>
        <v>0</v>
      </c>
      <c r="AQ17" s="4">
        <f t="shared" si="18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19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20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21"/>
        <v>0</v>
      </c>
      <c r="CE17" s="4">
        <f t="shared" si="22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23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24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25"/>
        <v>0</v>
      </c>
      <c r="DS17" s="4">
        <f t="shared" si="26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27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28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29"/>
        <v>0</v>
      </c>
      <c r="FG17" s="4">
        <f t="shared" si="30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37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38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34"/>
        <v>0</v>
      </c>
      <c r="GU17" s="4">
        <f t="shared" si="35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39"/>
        <v>0</v>
      </c>
      <c r="HI17" s="13">
        <f t="shared" si="36"/>
        <v>0</v>
      </c>
    </row>
    <row r="18" spans="1:217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15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16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17"/>
        <v>0</v>
      </c>
      <c r="AQ18" s="4">
        <f t="shared" si="18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19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20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21"/>
        <v>0</v>
      </c>
      <c r="CE18" s="4">
        <f t="shared" si="22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23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24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25"/>
        <v>0</v>
      </c>
      <c r="DS18" s="4">
        <f t="shared" si="26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27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28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29"/>
        <v>0</v>
      </c>
      <c r="FG18" s="4">
        <f t="shared" si="30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37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38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34"/>
        <v>0</v>
      </c>
      <c r="GU18" s="4">
        <f t="shared" si="35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39"/>
        <v>0</v>
      </c>
      <c r="HI18" s="13">
        <f t="shared" si="36"/>
        <v>0</v>
      </c>
    </row>
    <row r="19" spans="1:217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15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16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17"/>
        <v>0</v>
      </c>
      <c r="AQ19" s="4">
        <f t="shared" si="18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19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20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21"/>
        <v>0</v>
      </c>
      <c r="CE19" s="4">
        <f t="shared" si="22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23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24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25"/>
        <v>0</v>
      </c>
      <c r="DS19" s="4">
        <f t="shared" si="26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27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28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29"/>
        <v>0</v>
      </c>
      <c r="FG19" s="4">
        <f t="shared" si="30"/>
        <v>0</v>
      </c>
      <c r="FH19" s="4">
        <v>116830</v>
      </c>
      <c r="FI19" s="4">
        <v>96360</v>
      </c>
      <c r="FJ19" s="4">
        <v>96350</v>
      </c>
      <c r="FK19" s="4">
        <v>96350</v>
      </c>
      <c r="FL19" s="4">
        <f>74250+13160</f>
        <v>87410</v>
      </c>
      <c r="FM19" s="4">
        <v>74250</v>
      </c>
      <c r="FN19" s="4">
        <f>18870.97+93750+6000</f>
        <v>118620.97</v>
      </c>
      <c r="FO19" s="4">
        <f>93750+6000</f>
        <v>99750</v>
      </c>
      <c r="FP19" s="4">
        <f>93750+6000</f>
        <v>99750</v>
      </c>
      <c r="FQ19" s="4">
        <f>93750+6000</f>
        <v>99750</v>
      </c>
      <c r="FR19" s="4">
        <f>93750+6000</f>
        <v>99750</v>
      </c>
      <c r="FS19" s="4">
        <f>93750+7933.33</f>
        <v>101683.33</v>
      </c>
      <c r="FT19" s="4">
        <f t="shared" si="37"/>
        <v>1186854.3</v>
      </c>
      <c r="FU19" s="4">
        <v>3750</v>
      </c>
      <c r="FV19" s="4">
        <v>3000</v>
      </c>
      <c r="FW19" s="4">
        <v>3000</v>
      </c>
      <c r="FX19" s="4">
        <v>3000</v>
      </c>
      <c r="FY19" s="4">
        <v>2250</v>
      </c>
      <c r="FZ19" s="4">
        <v>2250</v>
      </c>
      <c r="GA19" s="4">
        <f>750+3000</f>
        <v>3750</v>
      </c>
      <c r="GB19" s="4">
        <v>2400</v>
      </c>
      <c r="GC19" s="4">
        <v>3000</v>
      </c>
      <c r="GD19" s="4">
        <v>3000</v>
      </c>
      <c r="GE19" s="4">
        <v>3000</v>
      </c>
      <c r="GF19" s="4">
        <f>3000-1800</f>
        <v>1200</v>
      </c>
      <c r="GG19" s="4">
        <f t="shared" si="38"/>
        <v>33600</v>
      </c>
      <c r="GH19" s="4">
        <v>2272</v>
      </c>
      <c r="GI19" s="4">
        <v>2272</v>
      </c>
      <c r="GJ19" s="4">
        <v>2272</v>
      </c>
      <c r="GK19" s="4">
        <v>2272</v>
      </c>
      <c r="GL19" s="4">
        <f>1582+288</f>
        <v>1870</v>
      </c>
      <c r="GM19" s="4">
        <v>2227</v>
      </c>
      <c r="GN19" s="4">
        <v>2227</v>
      </c>
      <c r="GO19" s="4">
        <v>2227</v>
      </c>
      <c r="GP19" s="4">
        <v>2227</v>
      </c>
      <c r="GQ19" s="4">
        <v>2227</v>
      </c>
      <c r="GR19" s="4">
        <v>2227</v>
      </c>
      <c r="GS19" s="4">
        <v>2227</v>
      </c>
      <c r="GT19" s="4">
        <f t="shared" si="34"/>
        <v>26547</v>
      </c>
      <c r="GU19" s="4">
        <f t="shared" si="35"/>
        <v>1247001.3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39"/>
        <v>0</v>
      </c>
      <c r="HI19" s="13">
        <f t="shared" si="36"/>
        <v>1247001.3</v>
      </c>
    </row>
    <row r="20" spans="1:217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15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16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17"/>
        <v>0</v>
      </c>
      <c r="AQ20" s="4">
        <f t="shared" si="18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19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20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21"/>
        <v>0</v>
      </c>
      <c r="CE20" s="4">
        <f t="shared" si="22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23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24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25"/>
        <v>0</v>
      </c>
      <c r="DS20" s="4">
        <f t="shared" si="26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27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28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29"/>
        <v>0</v>
      </c>
      <c r="FG20" s="4">
        <f t="shared" si="30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37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38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34"/>
        <v>0</v>
      </c>
      <c r="GU20" s="4">
        <f t="shared" si="35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39"/>
        <v>0</v>
      </c>
      <c r="HI20" s="13">
        <f t="shared" si="36"/>
        <v>0</v>
      </c>
    </row>
    <row r="21" spans="1:217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15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16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17"/>
        <v>0</v>
      </c>
      <c r="AQ21" s="4">
        <f t="shared" si="18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19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20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21"/>
        <v>0</v>
      </c>
      <c r="CE21" s="4">
        <f t="shared" si="22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23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24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25"/>
        <v>0</v>
      </c>
      <c r="DS21" s="4">
        <f t="shared" si="26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27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28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29"/>
        <v>0</v>
      </c>
      <c r="FG21" s="4">
        <f t="shared" si="30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37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38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34"/>
        <v>0</v>
      </c>
      <c r="GU21" s="4">
        <f t="shared" si="35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39"/>
        <v>0</v>
      </c>
      <c r="HI21" s="13">
        <f t="shared" si="36"/>
        <v>0</v>
      </c>
    </row>
    <row r="22" spans="1:217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15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16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17"/>
        <v>0</v>
      </c>
      <c r="AQ22" s="4">
        <f t="shared" si="18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19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20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21"/>
        <v>0</v>
      </c>
      <c r="CE22" s="4">
        <f t="shared" si="22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23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24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25"/>
        <v>0</v>
      </c>
      <c r="DS22" s="4">
        <f t="shared" si="26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27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28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29"/>
        <v>0</v>
      </c>
      <c r="FG22" s="4">
        <f t="shared" si="30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37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38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34"/>
        <v>0</v>
      </c>
      <c r="GU22" s="4">
        <f t="shared" si="35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39"/>
        <v>0</v>
      </c>
      <c r="HI22" s="13">
        <f t="shared" si="36"/>
        <v>0</v>
      </c>
    </row>
    <row r="23" spans="1:217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15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16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17"/>
        <v>0</v>
      </c>
      <c r="AQ23" s="4">
        <f t="shared" si="18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19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20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21"/>
        <v>0</v>
      </c>
      <c r="CE23" s="4">
        <f t="shared" si="22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23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24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25"/>
        <v>0</v>
      </c>
      <c r="DS23" s="4">
        <f t="shared" si="26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27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28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29"/>
        <v>0</v>
      </c>
      <c r="FG23" s="4">
        <f t="shared" si="30"/>
        <v>0</v>
      </c>
      <c r="FH23" s="4">
        <v>70310</v>
      </c>
      <c r="FI23" s="4">
        <v>70310</v>
      </c>
      <c r="FJ23" s="4">
        <v>70310</v>
      </c>
      <c r="FK23" s="4">
        <v>70310</v>
      </c>
      <c r="FL23" s="4">
        <f>73150+11360</f>
        <v>84510</v>
      </c>
      <c r="FM23" s="4">
        <v>73150</v>
      </c>
      <c r="FN23" s="4">
        <f>73150+4000</f>
        <v>77150</v>
      </c>
      <c r="FO23" s="4">
        <f>73150+4000</f>
        <v>77150</v>
      </c>
      <c r="FP23" s="4">
        <f>73150+4000</f>
        <v>77150</v>
      </c>
      <c r="FQ23" s="4">
        <f>73150+4000</f>
        <v>77150</v>
      </c>
      <c r="FR23" s="4">
        <f>73150+4000</f>
        <v>77150</v>
      </c>
      <c r="FS23" s="4">
        <f>104650+4000+34548.39</f>
        <v>143198.39000000001</v>
      </c>
      <c r="FT23" s="4">
        <f t="shared" si="37"/>
        <v>967848.39</v>
      </c>
      <c r="FU23" s="4">
        <v>1500</v>
      </c>
      <c r="FV23" s="4">
        <v>1500</v>
      </c>
      <c r="FW23" s="4">
        <v>1500</v>
      </c>
      <c r="FX23" s="4">
        <v>1500</v>
      </c>
      <c r="FY23" s="4">
        <v>1500</v>
      </c>
      <c r="FZ23" s="4">
        <f>960+1500</f>
        <v>2460</v>
      </c>
      <c r="GA23" s="4">
        <v>1200</v>
      </c>
      <c r="GB23" s="4">
        <v>1200</v>
      </c>
      <c r="GC23" s="4">
        <v>1500</v>
      </c>
      <c r="GD23" s="4">
        <v>1500</v>
      </c>
      <c r="GE23" s="4">
        <v>1500</v>
      </c>
      <c r="GF23" s="4">
        <f>2250-1350+902</f>
        <v>1802</v>
      </c>
      <c r="GG23" s="4">
        <f t="shared" si="38"/>
        <v>18662</v>
      </c>
      <c r="GH23" s="4">
        <v>1383</v>
      </c>
      <c r="GI23" s="4">
        <v>1183</v>
      </c>
      <c r="GJ23" s="4">
        <v>1183</v>
      </c>
      <c r="GK23" s="4">
        <v>1183</v>
      </c>
      <c r="GL23" s="4">
        <f>1232+200</f>
        <v>1432</v>
      </c>
      <c r="GM23" s="4">
        <v>1232</v>
      </c>
      <c r="GN23" s="4">
        <v>1232</v>
      </c>
      <c r="GO23" s="4">
        <v>1232</v>
      </c>
      <c r="GP23" s="4">
        <v>1232</v>
      </c>
      <c r="GQ23" s="4">
        <v>1232</v>
      </c>
      <c r="GR23" s="4">
        <v>1232</v>
      </c>
      <c r="GS23" s="4">
        <v>1232</v>
      </c>
      <c r="GT23" s="4">
        <f t="shared" si="34"/>
        <v>14988</v>
      </c>
      <c r="GU23" s="4">
        <f t="shared" si="35"/>
        <v>1001498.39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39"/>
        <v>0</v>
      </c>
      <c r="HI23" s="13">
        <f t="shared" si="36"/>
        <v>1001498.39</v>
      </c>
    </row>
    <row r="24" spans="1:217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15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16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17"/>
        <v>0</v>
      </c>
      <c r="AQ24" s="4">
        <f t="shared" si="18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19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20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21"/>
        <v>0</v>
      </c>
      <c r="CE24" s="4">
        <f t="shared" si="22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23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24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25"/>
        <v>0</v>
      </c>
      <c r="DS24" s="4">
        <f t="shared" si="26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27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28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29"/>
        <v>0</v>
      </c>
      <c r="FG24" s="4">
        <f t="shared" si="30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37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38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34"/>
        <v>0</v>
      </c>
      <c r="GU24" s="4">
        <f t="shared" si="35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39"/>
        <v>0</v>
      </c>
      <c r="HI24" s="13">
        <f t="shared" si="36"/>
        <v>0</v>
      </c>
    </row>
    <row r="25" spans="1:217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15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16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17"/>
        <v>0</v>
      </c>
      <c r="AQ25" s="4">
        <f t="shared" si="18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19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20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21"/>
        <v>0</v>
      </c>
      <c r="CE25" s="4">
        <f t="shared" si="22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23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24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25"/>
        <v>0</v>
      </c>
      <c r="DS25" s="4">
        <f t="shared" si="26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27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28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29"/>
        <v>0</v>
      </c>
      <c r="FG25" s="4">
        <f t="shared" si="30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37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38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34"/>
        <v>0</v>
      </c>
      <c r="GU25" s="4">
        <f t="shared" si="35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39"/>
        <v>0</v>
      </c>
      <c r="HI25" s="13">
        <f t="shared" si="36"/>
        <v>0</v>
      </c>
    </row>
    <row r="26" spans="1:217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15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16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17"/>
        <v>0</v>
      </c>
      <c r="AQ26" s="4">
        <f t="shared" si="18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19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20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21"/>
        <v>0</v>
      </c>
      <c r="CE26" s="4">
        <f t="shared" si="22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23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24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25"/>
        <v>0</v>
      </c>
      <c r="DS26" s="4">
        <f t="shared" si="26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27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28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29"/>
        <v>0</v>
      </c>
      <c r="FG26" s="4">
        <f t="shared" si="30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37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38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34"/>
        <v>0</v>
      </c>
      <c r="GU26" s="4">
        <f t="shared" si="35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39"/>
        <v>0</v>
      </c>
      <c r="HI26" s="13">
        <f t="shared" si="36"/>
        <v>0</v>
      </c>
    </row>
    <row r="27" spans="1:217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5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16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17"/>
        <v>0</v>
      </c>
      <c r="AQ27" s="4">
        <f t="shared" si="18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19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20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21"/>
        <v>0</v>
      </c>
      <c r="CE27" s="4">
        <f t="shared" si="22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23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24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25"/>
        <v>0</v>
      </c>
      <c r="DS27" s="4">
        <f t="shared" si="26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27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28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29"/>
        <v>0</v>
      </c>
      <c r="FG27" s="4">
        <f t="shared" si="30"/>
        <v>0</v>
      </c>
      <c r="FH27" s="4">
        <v>40140</v>
      </c>
      <c r="FI27" s="4">
        <v>40140</v>
      </c>
      <c r="FJ27" s="4">
        <v>40140</v>
      </c>
      <c r="FK27" s="4">
        <v>40140</v>
      </c>
      <c r="FL27" s="4">
        <f>41830+6760</f>
        <v>48590</v>
      </c>
      <c r="FM27" s="4">
        <v>41830</v>
      </c>
      <c r="FN27" s="4">
        <f>41830+4000</f>
        <v>45830</v>
      </c>
      <c r="FO27" s="4">
        <f>41830+4000</f>
        <v>45830</v>
      </c>
      <c r="FP27" s="4">
        <f>41830+4000</f>
        <v>45830</v>
      </c>
      <c r="FQ27" s="4">
        <f>21735.81+2129.03</f>
        <v>23864.84</v>
      </c>
      <c r="FR27" s="4">
        <f>41830+4000</f>
        <v>45830</v>
      </c>
      <c r="FS27" s="4">
        <f>41830+4000</f>
        <v>45830</v>
      </c>
      <c r="FT27" s="4">
        <f t="shared" si="37"/>
        <v>503994.84</v>
      </c>
      <c r="FU27" s="4">
        <v>1500</v>
      </c>
      <c r="FV27" s="4">
        <v>1500</v>
      </c>
      <c r="FW27" s="4">
        <v>1500</v>
      </c>
      <c r="FX27" s="4">
        <v>1500</v>
      </c>
      <c r="FY27" s="4">
        <v>1500</v>
      </c>
      <c r="FZ27" s="4">
        <f>946+1500</f>
        <v>2446</v>
      </c>
      <c r="GA27" s="4">
        <v>1200</v>
      </c>
      <c r="GB27" s="4">
        <v>1200</v>
      </c>
      <c r="GC27" s="4">
        <v>1500</v>
      </c>
      <c r="GD27" s="4">
        <v>833</v>
      </c>
      <c r="GE27" s="4">
        <v>1500</v>
      </c>
      <c r="GF27" s="4">
        <f>1500-900</f>
        <v>600</v>
      </c>
      <c r="GG27" s="4">
        <f t="shared" si="38"/>
        <v>16779</v>
      </c>
      <c r="GH27" s="4">
        <v>0</v>
      </c>
      <c r="GI27" s="4">
        <v>0</v>
      </c>
      <c r="GJ27" s="4">
        <v>0</v>
      </c>
      <c r="GK27" s="4">
        <v>0</v>
      </c>
      <c r="GL27" s="4">
        <v>0</v>
      </c>
      <c r="GM27" s="4">
        <v>0</v>
      </c>
      <c r="GN27" s="4">
        <v>0</v>
      </c>
      <c r="GO27" s="4">
        <v>0</v>
      </c>
      <c r="GP27" s="4">
        <v>0</v>
      </c>
      <c r="GQ27" s="4">
        <v>0</v>
      </c>
      <c r="GR27" s="4">
        <v>0</v>
      </c>
      <c r="GS27" s="4">
        <v>0</v>
      </c>
      <c r="GT27" s="4">
        <f t="shared" si="34"/>
        <v>0</v>
      </c>
      <c r="GU27" s="4">
        <f t="shared" si="35"/>
        <v>520773.84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39"/>
        <v>0</v>
      </c>
      <c r="HI27" s="13">
        <f t="shared" si="36"/>
        <v>520773.84</v>
      </c>
    </row>
    <row r="28" spans="1:217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5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16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17"/>
        <v>0</v>
      </c>
      <c r="AQ28" s="4">
        <f t="shared" si="18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19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20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21"/>
        <v>0</v>
      </c>
      <c r="CE28" s="4">
        <f t="shared" si="22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23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24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25"/>
        <v>0</v>
      </c>
      <c r="DS28" s="4">
        <f t="shared" si="26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27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28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29"/>
        <v>0</v>
      </c>
      <c r="FG28" s="4">
        <f t="shared" si="30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37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38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34"/>
        <v>0</v>
      </c>
      <c r="GU28" s="4">
        <f t="shared" si="35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39"/>
        <v>0</v>
      </c>
      <c r="HI28" s="13">
        <f t="shared" si="36"/>
        <v>0</v>
      </c>
    </row>
    <row r="29" spans="1:217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5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16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17"/>
        <v>0</v>
      </c>
      <c r="AQ29" s="4">
        <f t="shared" si="18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19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20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21"/>
        <v>0</v>
      </c>
      <c r="CE29" s="4">
        <f t="shared" si="22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23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24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25"/>
        <v>0</v>
      </c>
      <c r="DS29" s="4">
        <f t="shared" si="26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27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28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29"/>
        <v>0</v>
      </c>
      <c r="FG29" s="4">
        <f t="shared" si="30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37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38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34"/>
        <v>0</v>
      </c>
      <c r="GU29" s="4">
        <f t="shared" si="35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39"/>
        <v>0</v>
      </c>
      <c r="HI29" s="13">
        <f t="shared" si="36"/>
        <v>0</v>
      </c>
    </row>
    <row r="30" spans="1:217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5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16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17"/>
        <v>0</v>
      </c>
      <c r="AQ30" s="4">
        <f t="shared" si="18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19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20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21"/>
        <v>0</v>
      </c>
      <c r="CE30" s="4">
        <f t="shared" si="22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23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24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25"/>
        <v>0</v>
      </c>
      <c r="DS30" s="4">
        <f t="shared" si="26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27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28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29"/>
        <v>0</v>
      </c>
      <c r="FG30" s="4">
        <f t="shared" si="30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37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38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34"/>
        <v>0</v>
      </c>
      <c r="GU30" s="4">
        <f t="shared" si="35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39"/>
        <v>0</v>
      </c>
      <c r="HI30" s="13">
        <f t="shared" si="36"/>
        <v>0</v>
      </c>
    </row>
    <row r="31" spans="1:217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5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16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17"/>
        <v>0</v>
      </c>
      <c r="AQ31" s="4">
        <f t="shared" si="18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19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20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21"/>
        <v>0</v>
      </c>
      <c r="CE31" s="4">
        <f t="shared" si="22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23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24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25"/>
        <v>0</v>
      </c>
      <c r="DS31" s="4">
        <f t="shared" si="26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27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28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29"/>
        <v>0</v>
      </c>
      <c r="FG31" s="4">
        <f t="shared" si="30"/>
        <v>0</v>
      </c>
      <c r="FH31" s="4">
        <v>602500</v>
      </c>
      <c r="FI31" s="4">
        <v>602500</v>
      </c>
      <c r="FJ31" s="4">
        <v>602500</v>
      </c>
      <c r="FK31" s="4">
        <v>627440</v>
      </c>
      <c r="FL31" s="4">
        <f>74820+627440</f>
        <v>702260</v>
      </c>
      <c r="FM31" s="4">
        <v>627440</v>
      </c>
      <c r="FN31" s="4">
        <v>663440</v>
      </c>
      <c r="FO31" s="4">
        <v>663440</v>
      </c>
      <c r="FP31" s="4">
        <v>663440</v>
      </c>
      <c r="FQ31" s="4">
        <v>663440</v>
      </c>
      <c r="FR31" s="4">
        <v>663440</v>
      </c>
      <c r="FS31" s="4">
        <v>663440</v>
      </c>
      <c r="FT31" s="4">
        <f t="shared" si="37"/>
        <v>7745280</v>
      </c>
      <c r="FU31" s="4">
        <v>13500</v>
      </c>
      <c r="FV31" s="4">
        <v>13500</v>
      </c>
      <c r="FW31" s="4">
        <v>13500</v>
      </c>
      <c r="FX31" s="4">
        <v>13500</v>
      </c>
      <c r="FY31" s="4">
        <v>13500</v>
      </c>
      <c r="FZ31" s="4">
        <v>13500</v>
      </c>
      <c r="GA31" s="4">
        <v>10800</v>
      </c>
      <c r="GB31" s="4">
        <v>10800</v>
      </c>
      <c r="GC31" s="4">
        <v>10800</v>
      </c>
      <c r="GD31" s="4">
        <v>13500</v>
      </c>
      <c r="GE31" s="4">
        <v>13500</v>
      </c>
      <c r="GF31" s="4">
        <v>13500</v>
      </c>
      <c r="GG31" s="4">
        <f t="shared" si="38"/>
        <v>153900</v>
      </c>
      <c r="GH31" s="4">
        <v>14992</v>
      </c>
      <c r="GI31" s="4">
        <v>14992</v>
      </c>
      <c r="GJ31" s="4">
        <v>14992</v>
      </c>
      <c r="GK31" s="4">
        <v>15601</v>
      </c>
      <c r="GL31" s="4">
        <f>1830+17775</f>
        <v>19605</v>
      </c>
      <c r="GM31" s="4">
        <v>17775</v>
      </c>
      <c r="GN31" s="4">
        <v>17775</v>
      </c>
      <c r="GO31" s="4">
        <v>17775</v>
      </c>
      <c r="GP31" s="4">
        <v>17775</v>
      </c>
      <c r="GQ31" s="4">
        <v>17775</v>
      </c>
      <c r="GR31" s="4">
        <v>17775</v>
      </c>
      <c r="GS31" s="4">
        <v>17775</v>
      </c>
      <c r="GT31" s="4">
        <f t="shared" si="34"/>
        <v>204607</v>
      </c>
      <c r="GU31" s="4">
        <f t="shared" si="35"/>
        <v>8103787</v>
      </c>
      <c r="GV31" s="4">
        <f>5600*8</f>
        <v>44800</v>
      </c>
      <c r="GW31" s="4">
        <f t="shared" ref="GW31:GX31" si="46">5600*8</f>
        <v>44800</v>
      </c>
      <c r="GX31" s="4">
        <f t="shared" si="46"/>
        <v>44800</v>
      </c>
      <c r="GY31" s="4">
        <v>44800</v>
      </c>
      <c r="GZ31" s="4">
        <v>44800</v>
      </c>
      <c r="HA31" s="31">
        <v>44800</v>
      </c>
      <c r="HB31" s="4">
        <f>5600*8</f>
        <v>44800</v>
      </c>
      <c r="HC31" s="4">
        <f t="shared" ref="HC31:HD31" si="47">5600*8</f>
        <v>44800</v>
      </c>
      <c r="HD31" s="4">
        <f t="shared" si="47"/>
        <v>44800</v>
      </c>
      <c r="HE31" s="4">
        <v>44800</v>
      </c>
      <c r="HF31" s="4">
        <v>44800</v>
      </c>
      <c r="HG31" s="4">
        <v>44800</v>
      </c>
      <c r="HH31" s="4">
        <f>SUM(GV31:HG31)</f>
        <v>537600</v>
      </c>
      <c r="HI31" s="13">
        <f t="shared" si="36"/>
        <v>8641387</v>
      </c>
    </row>
    <row r="32" spans="1:217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5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16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17"/>
        <v>0</v>
      </c>
      <c r="AQ32" s="4">
        <f t="shared" si="18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19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20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21"/>
        <v>0</v>
      </c>
      <c r="CE32" s="4">
        <f t="shared" si="22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23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24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25"/>
        <v>0</v>
      </c>
      <c r="DS32" s="4">
        <f t="shared" si="26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27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28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29"/>
        <v>0</v>
      </c>
      <c r="FG32" s="4">
        <f t="shared" si="30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37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38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34"/>
        <v>0</v>
      </c>
      <c r="GU32" s="4">
        <f t="shared" si="35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39"/>
        <v>0</v>
      </c>
      <c r="HI32" s="13">
        <f t="shared" si="36"/>
        <v>0</v>
      </c>
    </row>
    <row r="33" spans="1:217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5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16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17"/>
        <v>0</v>
      </c>
      <c r="AQ33" s="4">
        <f t="shared" si="18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19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20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21"/>
        <v>0</v>
      </c>
      <c r="CE33" s="4">
        <f t="shared" si="22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23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24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25"/>
        <v>0</v>
      </c>
      <c r="DS33" s="4">
        <f t="shared" si="26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27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28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29"/>
        <v>0</v>
      </c>
      <c r="FG33" s="4">
        <f t="shared" si="30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37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38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34"/>
        <v>0</v>
      </c>
      <c r="GU33" s="4">
        <f t="shared" si="35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39"/>
        <v>0</v>
      </c>
      <c r="HI33" s="13">
        <f t="shared" si="36"/>
        <v>0</v>
      </c>
    </row>
    <row r="34" spans="1:217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15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16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17"/>
        <v>0</v>
      </c>
      <c r="AQ34" s="4">
        <f t="shared" si="18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19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20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21"/>
        <v>0</v>
      </c>
      <c r="CE34" s="4">
        <f t="shared" si="22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23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24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25"/>
        <v>0</v>
      </c>
      <c r="DS34" s="4">
        <f t="shared" si="26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27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28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29"/>
        <v>0</v>
      </c>
      <c r="FG34" s="4">
        <f t="shared" si="30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37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38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34"/>
        <v>0</v>
      </c>
      <c r="GU34" s="4">
        <f t="shared" si="35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39"/>
        <v>0</v>
      </c>
      <c r="HI34" s="13">
        <f t="shared" si="36"/>
        <v>0</v>
      </c>
    </row>
    <row r="35" spans="1:217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15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16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17"/>
        <v>0</v>
      </c>
      <c r="AQ35" s="4">
        <f t="shared" si="18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19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20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21"/>
        <v>0</v>
      </c>
      <c r="CE35" s="4">
        <f t="shared" si="22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23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24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25"/>
        <v>0</v>
      </c>
      <c r="DS35" s="4">
        <f t="shared" si="26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27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28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29"/>
        <v>0</v>
      </c>
      <c r="FG35" s="4">
        <f t="shared" si="30"/>
        <v>0</v>
      </c>
      <c r="FH35" s="7">
        <v>25120</v>
      </c>
      <c r="FI35" s="7">
        <v>25120</v>
      </c>
      <c r="FJ35" s="7">
        <v>25120</v>
      </c>
      <c r="FK35" s="7">
        <v>26190</v>
      </c>
      <c r="FL35" s="7">
        <f>3210+26190</f>
        <v>29400</v>
      </c>
      <c r="FM35" s="7">
        <v>26190</v>
      </c>
      <c r="FN35" s="7">
        <v>28190</v>
      </c>
      <c r="FO35" s="7">
        <v>28190</v>
      </c>
      <c r="FP35" s="7">
        <v>28190</v>
      </c>
      <c r="FQ35" s="7">
        <v>28190</v>
      </c>
      <c r="FR35" s="7">
        <v>28190</v>
      </c>
      <c r="FS35" s="7">
        <v>28190</v>
      </c>
      <c r="FT35" s="4">
        <f t="shared" si="37"/>
        <v>326280</v>
      </c>
      <c r="FU35" s="7">
        <v>750</v>
      </c>
      <c r="FV35" s="7">
        <v>750</v>
      </c>
      <c r="FW35" s="7">
        <v>750</v>
      </c>
      <c r="FX35" s="7">
        <v>750</v>
      </c>
      <c r="FY35" s="7">
        <v>750</v>
      </c>
      <c r="FZ35" s="7">
        <v>750</v>
      </c>
      <c r="GA35" s="7">
        <v>600</v>
      </c>
      <c r="GB35" s="7">
        <v>600</v>
      </c>
      <c r="GC35" s="7">
        <v>600</v>
      </c>
      <c r="GD35" s="7">
        <v>750</v>
      </c>
      <c r="GE35" s="7">
        <v>750</v>
      </c>
      <c r="GF35" s="7">
        <v>750</v>
      </c>
      <c r="GG35" s="4">
        <f t="shared" si="38"/>
        <v>8550</v>
      </c>
      <c r="GH35" s="7"/>
      <c r="GI35" s="7"/>
      <c r="GJ35" s="7"/>
      <c r="GK35" s="7">
        <v>0</v>
      </c>
      <c r="GL35" s="7">
        <v>0</v>
      </c>
      <c r="GM35" s="7">
        <v>0</v>
      </c>
      <c r="GN35" s="7"/>
      <c r="GO35" s="7"/>
      <c r="GP35" s="7"/>
      <c r="GQ35" s="7">
        <f>786+1572</f>
        <v>2358</v>
      </c>
      <c r="GR35" s="7">
        <v>786</v>
      </c>
      <c r="GS35" s="7">
        <v>786</v>
      </c>
      <c r="GT35" s="4">
        <f t="shared" si="34"/>
        <v>3930</v>
      </c>
      <c r="GU35" s="4">
        <f t="shared" si="35"/>
        <v>338760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39"/>
        <v>0</v>
      </c>
      <c r="HI35" s="13">
        <f t="shared" si="36"/>
        <v>338760</v>
      </c>
    </row>
    <row r="36" spans="1:217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15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16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17"/>
        <v>0</v>
      </c>
      <c r="AQ36" s="4">
        <f t="shared" si="18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19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20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21"/>
        <v>0</v>
      </c>
      <c r="CE36" s="4">
        <f t="shared" si="22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23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24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25"/>
        <v>0</v>
      </c>
      <c r="DS36" s="4">
        <f t="shared" si="26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27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28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29"/>
        <v>0</v>
      </c>
      <c r="FG36" s="4">
        <f t="shared" si="30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37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38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34"/>
        <v>0</v>
      </c>
      <c r="GU36" s="4">
        <f t="shared" si="35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39"/>
        <v>0</v>
      </c>
      <c r="HI36" s="13">
        <f t="shared" si="36"/>
        <v>0</v>
      </c>
    </row>
    <row r="37" spans="1:217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15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16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17"/>
        <v>0</v>
      </c>
      <c r="AQ37" s="4">
        <f t="shared" si="18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19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20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21"/>
        <v>0</v>
      </c>
      <c r="CE37" s="4">
        <f t="shared" si="22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23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24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25"/>
        <v>0</v>
      </c>
      <c r="DS37" s="4">
        <f t="shared" si="26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27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28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29"/>
        <v>0</v>
      </c>
      <c r="FG37" s="4">
        <f t="shared" si="30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37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38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34"/>
        <v>0</v>
      </c>
      <c r="GU37" s="4">
        <f t="shared" si="35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39"/>
        <v>0</v>
      </c>
      <c r="HI37" s="13">
        <f t="shared" si="36"/>
        <v>0</v>
      </c>
    </row>
    <row r="38" spans="1:217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15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16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17"/>
        <v>0</v>
      </c>
      <c r="AQ38" s="4">
        <f t="shared" si="18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19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20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21"/>
        <v>0</v>
      </c>
      <c r="CE38" s="4">
        <f t="shared" si="22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23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24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25"/>
        <v>0</v>
      </c>
      <c r="DS38" s="4">
        <f t="shared" si="26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27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28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29"/>
        <v>0</v>
      </c>
      <c r="FG38" s="4">
        <f t="shared" si="30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37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38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34"/>
        <v>0</v>
      </c>
      <c r="GU38" s="4">
        <f t="shared" si="35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39"/>
        <v>0</v>
      </c>
      <c r="HI38" s="13">
        <f t="shared" si="36"/>
        <v>0</v>
      </c>
    </row>
    <row r="39" spans="1:217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15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16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17"/>
        <v>0</v>
      </c>
      <c r="AQ39" s="4">
        <f t="shared" si="18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19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20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21"/>
        <v>0</v>
      </c>
      <c r="CE39" s="4">
        <f t="shared" si="22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23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24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25"/>
        <v>0</v>
      </c>
      <c r="DS39" s="4">
        <f t="shared" si="26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27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28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29"/>
        <v>0</v>
      </c>
      <c r="FG39" s="4">
        <f t="shared" si="30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37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38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34"/>
        <v>0</v>
      </c>
      <c r="GU39" s="4">
        <f t="shared" si="35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39"/>
        <v>0</v>
      </c>
      <c r="HI39" s="13">
        <f t="shared" si="36"/>
        <v>0</v>
      </c>
    </row>
    <row r="40" spans="1:217" ht="24.75" thickBot="1" x14ac:dyDescent="0.6">
      <c r="A40" s="8"/>
      <c r="B40" s="8"/>
      <c r="C40" s="8"/>
      <c r="D40" s="9">
        <f>SUM(D6:D39)</f>
        <v>1261060</v>
      </c>
      <c r="E40" s="9">
        <f t="shared" ref="E40:O40" si="48">SUM(E6:E39)</f>
        <v>1261060</v>
      </c>
      <c r="F40" s="9">
        <f t="shared" si="48"/>
        <v>1261060</v>
      </c>
      <c r="G40" s="9">
        <f t="shared" si="48"/>
        <v>1261060</v>
      </c>
      <c r="H40" s="9">
        <f t="shared" si="48"/>
        <v>1518760</v>
      </c>
      <c r="I40" s="9">
        <f t="shared" si="48"/>
        <v>1312600</v>
      </c>
      <c r="J40" s="9">
        <f t="shared" si="48"/>
        <v>1386600</v>
      </c>
      <c r="K40" s="9">
        <f t="shared" si="48"/>
        <v>1386600</v>
      </c>
      <c r="L40" s="9">
        <f t="shared" si="48"/>
        <v>1429795.48</v>
      </c>
      <c r="M40" s="9">
        <f t="shared" si="48"/>
        <v>1419260</v>
      </c>
      <c r="N40" s="9">
        <f t="shared" si="48"/>
        <v>1419260</v>
      </c>
      <c r="O40" s="9">
        <f t="shared" si="48"/>
        <v>1419260</v>
      </c>
      <c r="P40" s="25">
        <f t="shared" si="15"/>
        <v>16336375.48</v>
      </c>
      <c r="Q40" s="9">
        <f>SUM(Q6:Q39)</f>
        <v>27750</v>
      </c>
      <c r="R40" s="9">
        <f t="shared" ref="R40:AB40" si="49">SUM(R6:R39)</f>
        <v>27750</v>
      </c>
      <c r="S40" s="9">
        <f t="shared" si="49"/>
        <v>27750</v>
      </c>
      <c r="T40" s="9">
        <f t="shared" si="49"/>
        <v>29190</v>
      </c>
      <c r="U40" s="9">
        <f t="shared" si="49"/>
        <v>27750</v>
      </c>
      <c r="V40" s="9">
        <f t="shared" si="49"/>
        <v>24000</v>
      </c>
      <c r="W40" s="9">
        <f t="shared" si="49"/>
        <v>24000</v>
      </c>
      <c r="X40" s="9">
        <f t="shared" si="49"/>
        <v>22200</v>
      </c>
      <c r="Y40" s="9">
        <f t="shared" si="49"/>
        <v>28896</v>
      </c>
      <c r="Z40" s="9">
        <f t="shared" si="49"/>
        <v>28500</v>
      </c>
      <c r="AA40" s="9">
        <f t="shared" si="49"/>
        <v>28500</v>
      </c>
      <c r="AB40" s="9">
        <f t="shared" si="49"/>
        <v>11400</v>
      </c>
      <c r="AC40" s="25">
        <f t="shared" si="16"/>
        <v>307686</v>
      </c>
      <c r="AD40" s="9">
        <f>SUM(AD6:AD39)</f>
        <v>28589</v>
      </c>
      <c r="AE40" s="9">
        <f t="shared" ref="AE40:AO40" si="50">SUM(AE6:AE39)</f>
        <v>29614</v>
      </c>
      <c r="AF40" s="9">
        <f t="shared" si="50"/>
        <v>29614</v>
      </c>
      <c r="AG40" s="9">
        <f t="shared" si="50"/>
        <v>29614</v>
      </c>
      <c r="AH40" s="9">
        <f t="shared" si="50"/>
        <v>35560</v>
      </c>
      <c r="AI40" s="9">
        <f t="shared" si="50"/>
        <v>33537</v>
      </c>
      <c r="AJ40" s="9">
        <f t="shared" si="50"/>
        <v>33537</v>
      </c>
      <c r="AK40" s="9">
        <f t="shared" si="50"/>
        <v>33537</v>
      </c>
      <c r="AL40" s="9">
        <f t="shared" si="50"/>
        <v>34754</v>
      </c>
      <c r="AM40" s="9">
        <f t="shared" si="50"/>
        <v>34457</v>
      </c>
      <c r="AN40" s="9">
        <f t="shared" si="50"/>
        <v>37364</v>
      </c>
      <c r="AO40" s="9">
        <f t="shared" si="50"/>
        <v>37364</v>
      </c>
      <c r="AP40" s="25">
        <f t="shared" si="17"/>
        <v>397541</v>
      </c>
      <c r="AQ40" s="25">
        <f t="shared" si="18"/>
        <v>17041602.48</v>
      </c>
      <c r="AR40" s="9">
        <f>SUM(AR6:AR39)</f>
        <v>127070</v>
      </c>
      <c r="AS40" s="9">
        <f t="shared" ref="AS40:BC40" si="51">SUM(AS6:AS39)</f>
        <v>127070</v>
      </c>
      <c r="AT40" s="9">
        <f t="shared" si="51"/>
        <v>127070</v>
      </c>
      <c r="AU40" s="9">
        <f t="shared" si="51"/>
        <v>127070</v>
      </c>
      <c r="AV40" s="9">
        <f t="shared" si="51"/>
        <v>157020</v>
      </c>
      <c r="AW40" s="9">
        <f t="shared" si="51"/>
        <v>133060</v>
      </c>
      <c r="AX40" s="9">
        <f t="shared" si="51"/>
        <v>141060</v>
      </c>
      <c r="AY40" s="9">
        <f t="shared" si="51"/>
        <v>141060</v>
      </c>
      <c r="AZ40" s="9">
        <f t="shared" si="51"/>
        <v>141060</v>
      </c>
      <c r="BA40" s="9">
        <f t="shared" si="51"/>
        <v>141060</v>
      </c>
      <c r="BB40" s="9">
        <f t="shared" si="51"/>
        <v>141060</v>
      </c>
      <c r="BC40" s="9">
        <f t="shared" si="51"/>
        <v>141060</v>
      </c>
      <c r="BD40" s="25">
        <f t="shared" ref="BD40" si="52">SUM(AR40:BC40)</f>
        <v>1644720</v>
      </c>
      <c r="BE40" s="9">
        <f>SUM(BE6:BE39)</f>
        <v>3000</v>
      </c>
      <c r="BF40" s="9">
        <f t="shared" ref="BF40:BP40" si="53">SUM(BF6:BF39)</f>
        <v>3000</v>
      </c>
      <c r="BG40" s="9">
        <f t="shared" si="53"/>
        <v>3000</v>
      </c>
      <c r="BH40" s="9">
        <f t="shared" si="53"/>
        <v>4920</v>
      </c>
      <c r="BI40" s="9">
        <f t="shared" si="53"/>
        <v>3000</v>
      </c>
      <c r="BJ40" s="9">
        <f t="shared" si="53"/>
        <v>3000</v>
      </c>
      <c r="BK40" s="9">
        <f t="shared" si="53"/>
        <v>3000</v>
      </c>
      <c r="BL40" s="9">
        <f t="shared" si="53"/>
        <v>2400</v>
      </c>
      <c r="BM40" s="9">
        <f t="shared" si="53"/>
        <v>3000</v>
      </c>
      <c r="BN40" s="9">
        <f t="shared" si="53"/>
        <v>3000</v>
      </c>
      <c r="BO40" s="9">
        <f t="shared" si="53"/>
        <v>3000</v>
      </c>
      <c r="BP40" s="9">
        <f t="shared" si="53"/>
        <v>1200</v>
      </c>
      <c r="BQ40" s="25">
        <f t="shared" ref="BQ40" si="54">SUM(BE40:BP40)</f>
        <v>35520</v>
      </c>
      <c r="BR40" s="9">
        <f>SUM(BR6:BR39)</f>
        <v>1194</v>
      </c>
      <c r="BS40" s="9">
        <f t="shared" ref="BS40:CC40" si="55">SUM(BS6:BS39)</f>
        <v>1194</v>
      </c>
      <c r="BT40" s="9">
        <f t="shared" si="55"/>
        <v>1194</v>
      </c>
      <c r="BU40" s="9">
        <f t="shared" si="55"/>
        <v>1194</v>
      </c>
      <c r="BV40" s="9">
        <f t="shared" si="55"/>
        <v>1514</v>
      </c>
      <c r="BW40" s="9">
        <f t="shared" si="55"/>
        <v>3992</v>
      </c>
      <c r="BX40" s="9">
        <f t="shared" si="55"/>
        <v>3992</v>
      </c>
      <c r="BY40" s="9">
        <f t="shared" si="55"/>
        <v>3992</v>
      </c>
      <c r="BZ40" s="9">
        <f t="shared" si="55"/>
        <v>3992</v>
      </c>
      <c r="CA40" s="9">
        <f t="shared" si="55"/>
        <v>3992</v>
      </c>
      <c r="CB40" s="9">
        <f t="shared" si="55"/>
        <v>3992</v>
      </c>
      <c r="CC40" s="9">
        <f t="shared" si="55"/>
        <v>3992</v>
      </c>
      <c r="CD40" s="25">
        <f t="shared" si="21"/>
        <v>34234</v>
      </c>
      <c r="CE40" s="25">
        <f t="shared" si="22"/>
        <v>1714474</v>
      </c>
      <c r="CF40" s="9">
        <f>SUM(CF6:CF39)</f>
        <v>107970</v>
      </c>
      <c r="CG40" s="9">
        <f t="shared" ref="CG40:CQ40" si="56">SUM(CG6:CG39)</f>
        <v>107970</v>
      </c>
      <c r="CH40" s="9">
        <f t="shared" si="56"/>
        <v>107970</v>
      </c>
      <c r="CI40" s="9">
        <f t="shared" si="56"/>
        <v>107970</v>
      </c>
      <c r="CJ40" s="9">
        <f t="shared" si="56"/>
        <v>129470</v>
      </c>
      <c r="CK40" s="9">
        <f t="shared" si="56"/>
        <v>112270</v>
      </c>
      <c r="CL40" s="9">
        <f t="shared" si="56"/>
        <v>120270</v>
      </c>
      <c r="CM40" s="9">
        <f t="shared" si="56"/>
        <v>120270</v>
      </c>
      <c r="CN40" s="9">
        <f t="shared" si="56"/>
        <v>120270</v>
      </c>
      <c r="CO40" s="9">
        <f t="shared" si="56"/>
        <v>120270</v>
      </c>
      <c r="CP40" s="9">
        <f t="shared" si="56"/>
        <v>120270</v>
      </c>
      <c r="CQ40" s="9">
        <f t="shared" si="56"/>
        <v>120270</v>
      </c>
      <c r="CR40" s="25">
        <f t="shared" ref="CR40" si="57">SUM(CF40:CQ40)</f>
        <v>1395240</v>
      </c>
      <c r="CS40" s="9">
        <f>SUM(CS6:CS39)</f>
        <v>3000</v>
      </c>
      <c r="CT40" s="9">
        <f t="shared" ref="CT40:DD40" si="58">SUM(CT6:CT39)</f>
        <v>3000</v>
      </c>
      <c r="CU40" s="9">
        <f t="shared" si="58"/>
        <v>3000</v>
      </c>
      <c r="CV40" s="9">
        <f t="shared" si="58"/>
        <v>4920</v>
      </c>
      <c r="CW40" s="9">
        <f t="shared" si="58"/>
        <v>3000</v>
      </c>
      <c r="CX40" s="9">
        <f t="shared" si="58"/>
        <v>3000</v>
      </c>
      <c r="CY40" s="9">
        <f t="shared" si="58"/>
        <v>3000</v>
      </c>
      <c r="CZ40" s="9">
        <f t="shared" si="58"/>
        <v>2400</v>
      </c>
      <c r="DA40" s="9">
        <f t="shared" si="58"/>
        <v>3000</v>
      </c>
      <c r="DB40" s="9">
        <f t="shared" si="58"/>
        <v>3000</v>
      </c>
      <c r="DC40" s="9">
        <f t="shared" si="58"/>
        <v>3000</v>
      </c>
      <c r="DD40" s="9">
        <f t="shared" si="58"/>
        <v>1200</v>
      </c>
      <c r="DE40" s="25">
        <f t="shared" ref="DE40" si="59">SUM(CS40:DD40)</f>
        <v>35520</v>
      </c>
      <c r="DF40" s="9">
        <f>SUM(DF6:DF39)</f>
        <v>877</v>
      </c>
      <c r="DG40" s="9">
        <f t="shared" ref="DG40:DQ40" si="60">SUM(DG6:DG39)</f>
        <v>877</v>
      </c>
      <c r="DH40" s="9">
        <f t="shared" si="60"/>
        <v>877</v>
      </c>
      <c r="DI40" s="9">
        <f t="shared" si="60"/>
        <v>877</v>
      </c>
      <c r="DJ40" s="9">
        <f t="shared" si="60"/>
        <v>1096</v>
      </c>
      <c r="DK40" s="9">
        <f t="shared" si="60"/>
        <v>920</v>
      </c>
      <c r="DL40" s="9">
        <f t="shared" si="60"/>
        <v>920</v>
      </c>
      <c r="DM40" s="9">
        <f t="shared" si="60"/>
        <v>920</v>
      </c>
      <c r="DN40" s="9">
        <f t="shared" si="60"/>
        <v>920</v>
      </c>
      <c r="DO40" s="9">
        <f t="shared" si="60"/>
        <v>920</v>
      </c>
      <c r="DP40" s="9">
        <f t="shared" si="60"/>
        <v>920</v>
      </c>
      <c r="DQ40" s="9">
        <f t="shared" si="60"/>
        <v>920</v>
      </c>
      <c r="DR40" s="25">
        <f t="shared" si="25"/>
        <v>11044</v>
      </c>
      <c r="DS40" s="25">
        <f t="shared" si="26"/>
        <v>1441804</v>
      </c>
      <c r="DT40" s="9">
        <f>SUM(DT6:DT39)</f>
        <v>215030</v>
      </c>
      <c r="DU40" s="9">
        <f t="shared" ref="DU40:EE40" si="61">SUM(DU6:DU39)</f>
        <v>215030</v>
      </c>
      <c r="DV40" s="9">
        <f t="shared" si="61"/>
        <v>215030</v>
      </c>
      <c r="DW40" s="9">
        <f t="shared" si="61"/>
        <v>215030</v>
      </c>
      <c r="DX40" s="9">
        <f t="shared" si="61"/>
        <v>247630</v>
      </c>
      <c r="DY40" s="9">
        <f t="shared" si="61"/>
        <v>221550</v>
      </c>
      <c r="DZ40" s="9">
        <f t="shared" si="61"/>
        <v>235550</v>
      </c>
      <c r="EA40" s="9">
        <f t="shared" si="61"/>
        <v>235550</v>
      </c>
      <c r="EB40" s="9">
        <f t="shared" si="61"/>
        <v>235550</v>
      </c>
      <c r="EC40" s="9">
        <f t="shared" si="61"/>
        <v>235550</v>
      </c>
      <c r="ED40" s="9">
        <f t="shared" si="61"/>
        <v>235550</v>
      </c>
      <c r="EE40" s="9">
        <f t="shared" si="61"/>
        <v>235550</v>
      </c>
      <c r="EF40" s="25">
        <f t="shared" ref="EF40" si="62">SUM(DT40:EE40)</f>
        <v>2742600</v>
      </c>
      <c r="EG40" s="9">
        <f>SUM(EG6:EG39)</f>
        <v>5250</v>
      </c>
      <c r="EH40" s="9">
        <f t="shared" ref="EH40:ER40" si="63">SUM(EH6:EH39)</f>
        <v>5250</v>
      </c>
      <c r="EI40" s="9">
        <f t="shared" si="63"/>
        <v>5250</v>
      </c>
      <c r="EJ40" s="9">
        <f t="shared" si="63"/>
        <v>8610</v>
      </c>
      <c r="EK40" s="9">
        <f t="shared" si="63"/>
        <v>5250</v>
      </c>
      <c r="EL40" s="9">
        <f t="shared" si="63"/>
        <v>5250</v>
      </c>
      <c r="EM40" s="9">
        <f t="shared" si="63"/>
        <v>5250</v>
      </c>
      <c r="EN40" s="9">
        <f t="shared" si="63"/>
        <v>4200</v>
      </c>
      <c r="EO40" s="9">
        <f t="shared" si="63"/>
        <v>5250</v>
      </c>
      <c r="EP40" s="9">
        <f t="shared" si="63"/>
        <v>5250</v>
      </c>
      <c r="EQ40" s="9">
        <f t="shared" si="63"/>
        <v>5250</v>
      </c>
      <c r="ER40" s="9">
        <f t="shared" si="63"/>
        <v>2100</v>
      </c>
      <c r="ES40" s="25">
        <f t="shared" ref="ES40" si="64">SUM(EG40:ER40)</f>
        <v>62160</v>
      </c>
      <c r="ET40" s="9">
        <f>SUM(ET6:ET39)</f>
        <v>3748</v>
      </c>
      <c r="EU40" s="9">
        <f t="shared" ref="EU40:FE40" si="65">SUM(EU6:EU39)</f>
        <v>3748</v>
      </c>
      <c r="EV40" s="9">
        <f t="shared" si="65"/>
        <v>3748</v>
      </c>
      <c r="EW40" s="9">
        <f t="shared" si="65"/>
        <v>3748</v>
      </c>
      <c r="EX40" s="9">
        <f t="shared" si="65"/>
        <v>4163</v>
      </c>
      <c r="EY40" s="9">
        <f t="shared" si="65"/>
        <v>4652</v>
      </c>
      <c r="EZ40" s="9">
        <f t="shared" si="65"/>
        <v>5601</v>
      </c>
      <c r="FA40" s="9">
        <f t="shared" si="65"/>
        <v>5601</v>
      </c>
      <c r="FB40" s="9">
        <f t="shared" si="65"/>
        <v>5601</v>
      </c>
      <c r="FC40" s="9">
        <f t="shared" si="65"/>
        <v>5601</v>
      </c>
      <c r="FD40" s="9">
        <f t="shared" si="65"/>
        <v>5601</v>
      </c>
      <c r="FE40" s="9">
        <f t="shared" si="65"/>
        <v>5601</v>
      </c>
      <c r="FF40" s="25">
        <f t="shared" si="29"/>
        <v>57413</v>
      </c>
      <c r="FG40" s="25">
        <f t="shared" si="30"/>
        <v>2862173</v>
      </c>
      <c r="FH40" s="9">
        <f>SUM(FH6:FH39)</f>
        <v>1055520</v>
      </c>
      <c r="FI40" s="9">
        <f t="shared" ref="FI40:FS40" si="66">SUM(FI6:FI39)</f>
        <v>1035050</v>
      </c>
      <c r="FJ40" s="9">
        <f t="shared" si="66"/>
        <v>1035040</v>
      </c>
      <c r="FK40" s="9">
        <f t="shared" si="66"/>
        <v>1061050</v>
      </c>
      <c r="FL40" s="9">
        <f t="shared" si="66"/>
        <v>1195790</v>
      </c>
      <c r="FM40" s="9">
        <f t="shared" si="66"/>
        <v>1052080</v>
      </c>
      <c r="FN40" s="9">
        <f t="shared" si="66"/>
        <v>1154450.97</v>
      </c>
      <c r="FO40" s="9">
        <f t="shared" si="66"/>
        <v>1135580</v>
      </c>
      <c r="FP40" s="9">
        <f t="shared" si="66"/>
        <v>1135580</v>
      </c>
      <c r="FQ40" s="9">
        <f t="shared" si="66"/>
        <v>1113614.8400000001</v>
      </c>
      <c r="FR40" s="9">
        <f t="shared" si="66"/>
        <v>1135580</v>
      </c>
      <c r="FS40" s="9">
        <f t="shared" si="66"/>
        <v>1203561.72</v>
      </c>
      <c r="FT40" s="25">
        <f t="shared" ref="FT40" si="67">SUM(FH40:FS40)</f>
        <v>13312897.529999999</v>
      </c>
      <c r="FU40" s="9">
        <f>SUM(FU6:FU39)</f>
        <v>25500</v>
      </c>
      <c r="FV40" s="9">
        <f t="shared" ref="FV40:GF40" si="68">SUM(FV6:FV39)</f>
        <v>24750</v>
      </c>
      <c r="FW40" s="9">
        <f t="shared" si="68"/>
        <v>24750</v>
      </c>
      <c r="FX40" s="9">
        <f t="shared" si="68"/>
        <v>25074</v>
      </c>
      <c r="FY40" s="9">
        <f t="shared" si="68"/>
        <v>24000</v>
      </c>
      <c r="FZ40" s="9">
        <f t="shared" si="68"/>
        <v>25006</v>
      </c>
      <c r="GA40" s="9">
        <f t="shared" si="68"/>
        <v>21150</v>
      </c>
      <c r="GB40" s="9">
        <f t="shared" si="68"/>
        <v>19800</v>
      </c>
      <c r="GC40" s="9">
        <f t="shared" si="68"/>
        <v>21900</v>
      </c>
      <c r="GD40" s="9">
        <f t="shared" si="68"/>
        <v>24083</v>
      </c>
      <c r="GE40" s="9">
        <f t="shared" si="68"/>
        <v>24750</v>
      </c>
      <c r="GF40" s="9">
        <f t="shared" si="68"/>
        <v>19652</v>
      </c>
      <c r="GG40" s="25">
        <f t="shared" ref="GG40" si="69">SUM(FU40:GF40)</f>
        <v>280415</v>
      </c>
      <c r="GH40" s="9">
        <f>SUM(GH6:GH39)</f>
        <v>24666</v>
      </c>
      <c r="GI40" s="9">
        <f t="shared" ref="GI40:GS40" si="70">SUM(GI6:GI39)</f>
        <v>24466</v>
      </c>
      <c r="GJ40" s="9">
        <f t="shared" si="70"/>
        <v>24466</v>
      </c>
      <c r="GK40" s="9">
        <f t="shared" si="70"/>
        <v>25075</v>
      </c>
      <c r="GL40" s="9">
        <f t="shared" si="70"/>
        <v>30220</v>
      </c>
      <c r="GM40" s="9">
        <f t="shared" si="70"/>
        <v>27511</v>
      </c>
      <c r="GN40" s="9">
        <f t="shared" si="70"/>
        <v>27511</v>
      </c>
      <c r="GO40" s="9">
        <f t="shared" si="70"/>
        <v>27511</v>
      </c>
      <c r="GP40" s="9">
        <f t="shared" si="70"/>
        <v>27511</v>
      </c>
      <c r="GQ40" s="9">
        <f t="shared" si="70"/>
        <v>29869</v>
      </c>
      <c r="GR40" s="9">
        <f t="shared" si="70"/>
        <v>28297</v>
      </c>
      <c r="GS40" s="9">
        <f t="shared" si="70"/>
        <v>28297</v>
      </c>
      <c r="GT40" s="25">
        <f t="shared" si="34"/>
        <v>325400</v>
      </c>
      <c r="GU40" s="25">
        <f t="shared" si="35"/>
        <v>13918712.529999999</v>
      </c>
      <c r="GV40" s="9">
        <f>SUM(GV6:GV39)</f>
        <v>67200</v>
      </c>
      <c r="GW40" s="9">
        <f t="shared" ref="GW40:HG40" si="71">SUM(GW6:GW39)</f>
        <v>67200</v>
      </c>
      <c r="GX40" s="9">
        <f t="shared" si="71"/>
        <v>171733.33000000002</v>
      </c>
      <c r="GY40" s="9">
        <f t="shared" si="71"/>
        <v>72800</v>
      </c>
      <c r="GZ40" s="9">
        <f t="shared" si="71"/>
        <v>187148.39</v>
      </c>
      <c r="HA40" s="9">
        <f t="shared" si="71"/>
        <v>78400</v>
      </c>
      <c r="HB40" s="9">
        <f t="shared" si="71"/>
        <v>78400</v>
      </c>
      <c r="HC40" s="9">
        <f t="shared" si="71"/>
        <v>78400</v>
      </c>
      <c r="HD40" s="9">
        <f t="shared" si="71"/>
        <v>78400</v>
      </c>
      <c r="HE40" s="9">
        <f t="shared" si="71"/>
        <v>78400</v>
      </c>
      <c r="HF40" s="9">
        <f t="shared" si="71"/>
        <v>202141.94</v>
      </c>
      <c r="HG40" s="9">
        <f t="shared" si="71"/>
        <v>84000</v>
      </c>
      <c r="HH40" s="25">
        <f t="shared" si="39"/>
        <v>1244223.6599999999</v>
      </c>
      <c r="HI40" s="26">
        <f>+AQ40+CE40+DS40+FG40+GU40+HH40</f>
        <v>38222989.669999994</v>
      </c>
    </row>
    <row r="41" spans="1:217" ht="24.75" thickTop="1" x14ac:dyDescent="0.55000000000000004"/>
    <row r="42" spans="1:217" x14ac:dyDescent="0.55000000000000004">
      <c r="A42" s="1" t="s">
        <v>111</v>
      </c>
    </row>
    <row r="43" spans="1:217" x14ac:dyDescent="0.55000000000000004">
      <c r="A43" s="41" t="s">
        <v>109</v>
      </c>
      <c r="H43" s="3">
        <f>146400+12120+47640</f>
        <v>206160</v>
      </c>
      <c r="L43" s="3">
        <v>10535.48</v>
      </c>
      <c r="Y43" s="3">
        <v>396</v>
      </c>
      <c r="AH43" s="3">
        <f>3806+364+576</f>
        <v>4746</v>
      </c>
      <c r="AL43" s="3">
        <v>297</v>
      </c>
      <c r="AV43" s="3">
        <v>23960</v>
      </c>
      <c r="BV43" s="3">
        <v>256</v>
      </c>
      <c r="CJ43" s="3">
        <v>17200</v>
      </c>
      <c r="DJ43" s="3">
        <v>176</v>
      </c>
      <c r="DX43" s="3">
        <v>26080</v>
      </c>
      <c r="EX43" s="3">
        <v>332</v>
      </c>
      <c r="FL43" s="3">
        <f>24720+9680+13160+11360+6760</f>
        <v>65680</v>
      </c>
      <c r="FN43" s="3">
        <v>18870.97</v>
      </c>
      <c r="FS43" s="3">
        <v>34548.39</v>
      </c>
      <c r="GA43" s="3">
        <v>750</v>
      </c>
      <c r="GF43" s="3">
        <v>902</v>
      </c>
      <c r="GL43" s="3">
        <f>744+292+288+200</f>
        <v>1524</v>
      </c>
      <c r="GX43" s="1">
        <v>104533.33</v>
      </c>
      <c r="GZ43" s="1">
        <v>86348.39</v>
      </c>
      <c r="HF43" s="1">
        <v>123741.94</v>
      </c>
    </row>
    <row r="44" spans="1:217" x14ac:dyDescent="0.55000000000000004">
      <c r="A44" s="1" t="s">
        <v>112</v>
      </c>
    </row>
    <row r="45" spans="1:217" x14ac:dyDescent="0.55000000000000004">
      <c r="A45" s="1" t="s">
        <v>110</v>
      </c>
      <c r="FL45" s="3">
        <f>74820+3210</f>
        <v>78030</v>
      </c>
      <c r="GL45" s="3">
        <v>1830</v>
      </c>
      <c r="GQ45" s="3">
        <v>1572</v>
      </c>
    </row>
    <row r="46" spans="1:217" x14ac:dyDescent="0.55000000000000004">
      <c r="A46" s="1" t="s">
        <v>125</v>
      </c>
      <c r="T46" s="3">
        <v>1440</v>
      </c>
      <c r="BH46" s="3">
        <v>1920</v>
      </c>
      <c r="CV46" s="3">
        <v>1920</v>
      </c>
      <c r="EJ46" s="3">
        <v>3360</v>
      </c>
      <c r="FX46" s="3">
        <v>324</v>
      </c>
      <c r="FZ46" s="3">
        <f>960+946</f>
        <v>1906</v>
      </c>
    </row>
    <row r="47" spans="1:217" x14ac:dyDescent="0.55000000000000004">
      <c r="A47" s="33" t="s">
        <v>100</v>
      </c>
    </row>
  </sheetData>
  <mergeCells count="31">
    <mergeCell ref="CF3:DS3"/>
    <mergeCell ref="DT3:FG3"/>
    <mergeCell ref="FH3:GU3"/>
    <mergeCell ref="A1:E1"/>
    <mergeCell ref="A3:A4"/>
    <mergeCell ref="B3:B4"/>
    <mergeCell ref="D3:AQ3"/>
    <mergeCell ref="D4:P4"/>
    <mergeCell ref="Q4:AC4"/>
    <mergeCell ref="AD4:AP4"/>
    <mergeCell ref="AQ4:AQ5"/>
    <mergeCell ref="CE4:CE5"/>
    <mergeCell ref="DS4:DS5"/>
    <mergeCell ref="FG4:FG5"/>
    <mergeCell ref="GU4:GU5"/>
    <mergeCell ref="HI3:HI4"/>
    <mergeCell ref="AR4:BD4"/>
    <mergeCell ref="BE4:BQ4"/>
    <mergeCell ref="BR4:CD4"/>
    <mergeCell ref="CF4:CR4"/>
    <mergeCell ref="CS4:DE4"/>
    <mergeCell ref="DF4:DR4"/>
    <mergeCell ref="DT4:EF4"/>
    <mergeCell ref="EG4:ES4"/>
    <mergeCell ref="ET4:FF4"/>
    <mergeCell ref="FH4:FT4"/>
    <mergeCell ref="FU4:GG4"/>
    <mergeCell ref="GH4:GT4"/>
    <mergeCell ref="GV3:HH3"/>
    <mergeCell ref="GV4:HH4"/>
    <mergeCell ref="AR3:C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F47"/>
  <sheetViews>
    <sheetView showGridLines="0" zoomScale="70" zoomScaleNormal="70" workbookViewId="0">
      <pane xSplit="3" ySplit="6" topLeftCell="TC7" activePane="bottomRight" state="frozen"/>
      <selection pane="topRight" activeCell="D1" sqref="D1"/>
      <selection pane="bottomLeft" activeCell="A7" sqref="A7"/>
      <selection pane="bottomRight" activeCell="ZH1" sqref="ZH1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1.125" style="1" hidden="1" customWidth="1"/>
    <col min="29" max="29" width="11.25" style="1" bestFit="1" customWidth="1"/>
    <col min="30" max="30" width="7.375" style="1" hidden="1" customWidth="1"/>
    <col min="31" max="31" width="7.875" style="1" hidden="1" customWidth="1"/>
    <col min="32" max="32" width="7.375" style="1" hidden="1" customWidth="1"/>
    <col min="33" max="33" width="9.75" style="1" hidden="1" customWidth="1"/>
    <col min="34" max="34" width="7.875" style="1" hidden="1" customWidth="1"/>
    <col min="35" max="35" width="7.375" style="1" hidden="1" customWidth="1"/>
    <col min="36" max="37" width="9.25" style="1" hidden="1" customWidth="1"/>
    <col min="38" max="41" width="11.125" style="1" hidden="1" customWidth="1"/>
    <col min="42" max="42" width="10.125" style="1" bestFit="1" customWidth="1"/>
    <col min="43" max="43" width="14.125" style="1" bestFit="1" customWidth="1"/>
    <col min="44" max="55" width="13.875" style="1" hidden="1" customWidth="1"/>
    <col min="56" max="56" width="14.125" style="1" bestFit="1" customWidth="1"/>
    <col min="57" max="68" width="11.125" style="1" hidden="1" customWidth="1"/>
    <col min="69" max="69" width="11.25" style="1" bestFit="1" customWidth="1"/>
    <col min="70" max="81" width="11.125" style="1" hidden="1" customWidth="1"/>
    <col min="82" max="82" width="11.25" style="1" bestFit="1" customWidth="1"/>
    <col min="83" max="83" width="14.125" style="1" bestFit="1" customWidth="1"/>
    <col min="84" max="95" width="12.375" style="1" hidden="1" customWidth="1"/>
    <col min="96" max="96" width="12.375" style="1" bestFit="1" customWidth="1"/>
    <col min="97" max="108" width="11.125" style="1" hidden="1" customWidth="1"/>
    <col min="109" max="109" width="11.25" style="1" bestFit="1" customWidth="1"/>
    <col min="110" max="115" width="9.25" style="1" hidden="1" customWidth="1"/>
    <col min="116" max="116" width="11.125" style="1" hidden="1" customWidth="1"/>
    <col min="117" max="121" width="9.25" style="1" hidden="1" customWidth="1"/>
    <col min="122" max="122" width="11.25" style="1" bestFit="1" customWidth="1"/>
    <col min="123" max="123" width="12.375" style="1" bestFit="1" customWidth="1"/>
    <col min="124" max="135" width="13.875" style="1" hidden="1" customWidth="1"/>
    <col min="136" max="136" width="14.125" style="1" bestFit="1" customWidth="1"/>
    <col min="137" max="148" width="11.125" style="1" hidden="1" customWidth="1"/>
    <col min="149" max="149" width="11.25" style="1" bestFit="1" customWidth="1"/>
    <col min="150" max="150" width="7.375" style="1" hidden="1" customWidth="1"/>
    <col min="151" max="151" width="7.875" style="1" hidden="1" customWidth="1"/>
    <col min="152" max="155" width="9.25" style="1" hidden="1" customWidth="1"/>
    <col min="156" max="161" width="11.125" style="1" hidden="1" customWidth="1"/>
    <col min="162" max="162" width="11.25" style="1" bestFit="1" customWidth="1"/>
    <col min="163" max="163" width="14.125" style="1" bestFit="1" customWidth="1"/>
    <col min="164" max="169" width="12.375" style="1" hidden="1" customWidth="1"/>
    <col min="170" max="170" width="13.875" style="1" hidden="1" customWidth="1"/>
    <col min="171" max="175" width="12.375" style="1" hidden="1" customWidth="1"/>
    <col min="176" max="176" width="14.125" style="1" bestFit="1" customWidth="1"/>
    <col min="177" max="188" width="11.125" style="1" hidden="1" customWidth="1"/>
    <col min="189" max="189" width="11.25" style="1" bestFit="1" customWidth="1"/>
    <col min="190" max="190" width="7.375" style="1" hidden="1" customWidth="1"/>
    <col min="191" max="191" width="7.875" style="1" hidden="1" customWidth="1"/>
    <col min="192" max="193" width="7.375" style="1" hidden="1" customWidth="1"/>
    <col min="194" max="194" width="7.875" style="1" hidden="1" customWidth="1"/>
    <col min="195" max="195" width="7.375" style="1" hidden="1" customWidth="1"/>
    <col min="196" max="196" width="8.125" style="1" hidden="1" customWidth="1"/>
    <col min="197" max="197" width="7.875" style="1" hidden="1" customWidth="1"/>
    <col min="198" max="201" width="11.125" style="1" hidden="1" customWidth="1"/>
    <col min="202" max="202" width="10.125" style="1" bestFit="1" customWidth="1"/>
    <col min="203" max="203" width="14.125" style="1" bestFit="1" customWidth="1"/>
    <col min="204" max="212" width="12.375" style="1" hidden="1" customWidth="1"/>
    <col min="213" max="213" width="13.875" style="1" hidden="1" customWidth="1"/>
    <col min="214" max="215" width="12.375" style="1" hidden="1" customWidth="1"/>
    <col min="216" max="216" width="14.125" style="1" bestFit="1" customWidth="1"/>
    <col min="217" max="228" width="11.125" style="1" hidden="1" customWidth="1"/>
    <col min="229" max="229" width="11.25" style="1" bestFit="1" customWidth="1"/>
    <col min="230" max="241" width="11.125" style="1" hidden="1" customWidth="1"/>
    <col min="242" max="242" width="11.25" style="1" bestFit="1" customWidth="1"/>
    <col min="243" max="243" width="14.125" style="1" bestFit="1" customWidth="1"/>
    <col min="244" max="255" width="12.375" style="1" hidden="1" customWidth="1"/>
    <col min="256" max="256" width="12.375" style="1" bestFit="1" customWidth="1"/>
    <col min="257" max="268" width="11.125" style="1" hidden="1" customWidth="1"/>
    <col min="269" max="269" width="11.25" style="1" bestFit="1" customWidth="1"/>
    <col min="270" max="281" width="11.125" style="1" hidden="1" customWidth="1"/>
    <col min="282" max="282" width="11.25" style="1" bestFit="1" customWidth="1"/>
    <col min="283" max="283" width="12.375" style="1" bestFit="1" customWidth="1"/>
    <col min="284" max="295" width="13.875" style="1" hidden="1" customWidth="1"/>
    <col min="296" max="296" width="14.125" style="1" bestFit="1" customWidth="1"/>
    <col min="297" max="308" width="11.125" style="1" hidden="1" customWidth="1"/>
    <col min="309" max="309" width="11.25" style="1" bestFit="1" customWidth="1"/>
    <col min="310" max="310" width="7.375" style="1" hidden="1" customWidth="1"/>
    <col min="311" max="311" width="7.875" style="1" hidden="1" customWidth="1"/>
    <col min="312" max="313" width="7.375" style="1" hidden="1" customWidth="1"/>
    <col min="314" max="314" width="7.875" style="1" hidden="1" customWidth="1"/>
    <col min="315" max="315" width="7.375" style="1" hidden="1" customWidth="1"/>
    <col min="316" max="316" width="8.125" style="1" hidden="1" customWidth="1"/>
    <col min="317" max="317" width="7.875" style="1" hidden="1" customWidth="1"/>
    <col min="318" max="321" width="9.25" style="1" hidden="1" customWidth="1"/>
    <col min="322" max="322" width="10.125" style="1" bestFit="1" customWidth="1"/>
    <col min="323" max="323" width="14.125" style="1" bestFit="1" customWidth="1"/>
    <col min="324" max="330" width="12.375" style="1" hidden="1" customWidth="1"/>
    <col min="331" max="331" width="13.875" style="1" hidden="1" customWidth="1"/>
    <col min="332" max="335" width="12.375" style="1" hidden="1" customWidth="1"/>
    <col min="336" max="336" width="12.375" style="1" bestFit="1" customWidth="1"/>
    <col min="337" max="343" width="9.25" style="1" hidden="1" customWidth="1"/>
    <col min="344" max="348" width="11.125" style="1" hidden="1" customWidth="1"/>
    <col min="349" max="349" width="11.25" style="1" bestFit="1" customWidth="1"/>
    <col min="350" max="355" width="9.25" style="1" hidden="1" customWidth="1"/>
    <col min="356" max="356" width="11.125" style="1" hidden="1" customWidth="1"/>
    <col min="357" max="361" width="9.25" style="1" hidden="1" customWidth="1"/>
    <col min="362" max="362" width="11.25" style="1" bestFit="1" customWidth="1"/>
    <col min="363" max="363" width="12.375" style="1" bestFit="1" customWidth="1"/>
    <col min="364" max="375" width="13.875" style="1" hidden="1" customWidth="1"/>
    <col min="376" max="376" width="14.125" style="1" bestFit="1" customWidth="1"/>
    <col min="377" max="388" width="11.125" style="1" hidden="1" customWidth="1"/>
    <col min="389" max="389" width="11.25" style="1" bestFit="1" customWidth="1"/>
    <col min="390" max="401" width="11.125" style="1" hidden="1" customWidth="1"/>
    <col min="402" max="402" width="11.25" style="1" bestFit="1" customWidth="1"/>
    <col min="403" max="403" width="14.125" style="1" bestFit="1" customWidth="1"/>
    <col min="404" max="415" width="13.875" style="1" hidden="1" customWidth="1"/>
    <col min="416" max="416" width="14.125" style="1" bestFit="1" customWidth="1"/>
    <col min="417" max="428" width="11.125" style="1" hidden="1" customWidth="1"/>
    <col min="429" max="429" width="11.25" style="1" bestFit="1" customWidth="1"/>
    <col min="430" max="441" width="11.125" style="1" hidden="1" customWidth="1"/>
    <col min="442" max="442" width="11.25" style="1" bestFit="1" customWidth="1"/>
    <col min="443" max="443" width="14.125" style="1" bestFit="1" customWidth="1"/>
    <col min="444" max="455" width="12.375" style="1" hidden="1" customWidth="1"/>
    <col min="456" max="456" width="12.375" style="1" bestFit="1" customWidth="1"/>
    <col min="457" max="468" width="11.125" style="1" hidden="1" customWidth="1"/>
    <col min="469" max="469" width="11.25" style="1" bestFit="1" customWidth="1"/>
    <col min="470" max="481" width="11.125" style="1" hidden="1" customWidth="1"/>
    <col min="482" max="482" width="11.25" style="1" bestFit="1" customWidth="1"/>
    <col min="483" max="483" width="12.375" style="1" bestFit="1" customWidth="1"/>
    <col min="484" max="495" width="13.875" style="1" hidden="1" customWidth="1"/>
    <col min="496" max="496" width="14.125" style="1" bestFit="1" customWidth="1"/>
    <col min="497" max="508" width="11.125" style="1" hidden="1" customWidth="1"/>
    <col min="509" max="509" width="11.25" style="1" bestFit="1" customWidth="1"/>
    <col min="510" max="521" width="11.125" style="1" hidden="1" customWidth="1"/>
    <col min="522" max="522" width="11.25" style="1" bestFit="1" customWidth="1"/>
    <col min="523" max="523" width="14.125" style="1" bestFit="1" customWidth="1"/>
    <col min="524" max="535" width="13.875" style="1" hidden="1" customWidth="1"/>
    <col min="536" max="536" width="14.125" style="1" bestFit="1" customWidth="1"/>
    <col min="537" max="548" width="11.125" style="1" hidden="1" customWidth="1"/>
    <col min="549" max="549" width="12.375" style="1" bestFit="1" customWidth="1"/>
    <col min="550" max="561" width="11.125" style="1" hidden="1" customWidth="1"/>
    <col min="562" max="562" width="11.25" style="1" bestFit="1" customWidth="1"/>
    <col min="563" max="563" width="14.125" style="1" bestFit="1" customWidth="1"/>
    <col min="564" max="564" width="12.375" style="1" hidden="1" customWidth="1"/>
    <col min="565" max="575" width="11.125" style="1" hidden="1" customWidth="1"/>
    <col min="576" max="576" width="11.25" style="1" bestFit="1" customWidth="1"/>
    <col min="577" max="577" width="12.375" style="1" hidden="1" customWidth="1"/>
    <col min="578" max="588" width="11.125" style="1" hidden="1" customWidth="1"/>
    <col min="589" max="589" width="12.375" style="1" bestFit="1" customWidth="1"/>
    <col min="590" max="590" width="13.875" style="1" hidden="1" customWidth="1"/>
    <col min="591" max="601" width="11.125" style="1" hidden="1" customWidth="1"/>
    <col min="602" max="602" width="12.375" style="1" bestFit="1" customWidth="1"/>
    <col min="603" max="603" width="11.125" style="1" hidden="1" customWidth="1"/>
    <col min="604" max="604" width="7.875" style="1" hidden="1" customWidth="1"/>
    <col min="605" max="606" width="7.375" style="1" hidden="1" customWidth="1"/>
    <col min="607" max="607" width="7.875" style="1" hidden="1" customWidth="1"/>
    <col min="608" max="608" width="7.375" style="1" hidden="1" customWidth="1"/>
    <col min="609" max="609" width="8.125" style="1" hidden="1" customWidth="1"/>
    <col min="610" max="610" width="7.875" style="1" hidden="1" customWidth="1"/>
    <col min="611" max="614" width="7.375" style="1" hidden="1" customWidth="1"/>
    <col min="615" max="615" width="10.125" style="1" bestFit="1" customWidth="1"/>
    <col min="616" max="616" width="7.375" style="1" hidden="1" customWidth="1"/>
    <col min="617" max="617" width="7.875" style="1" hidden="1" customWidth="1"/>
    <col min="618" max="619" width="7.375" style="1" hidden="1" customWidth="1"/>
    <col min="620" max="620" width="7.875" style="1" hidden="1" customWidth="1"/>
    <col min="621" max="621" width="7.375" style="1" hidden="1" customWidth="1"/>
    <col min="622" max="622" width="9.75" style="1" hidden="1" customWidth="1"/>
    <col min="623" max="623" width="7.875" style="1" hidden="1" customWidth="1"/>
    <col min="624" max="627" width="7.375" style="1" hidden="1" customWidth="1"/>
    <col min="628" max="628" width="11.25" style="1" bestFit="1" customWidth="1"/>
    <col min="629" max="629" width="7.375" style="1" hidden="1" customWidth="1"/>
    <col min="630" max="630" width="7.875" style="1" hidden="1" customWidth="1"/>
    <col min="631" max="632" width="7.375" style="1" hidden="1" customWidth="1"/>
    <col min="633" max="633" width="7.875" style="1" hidden="1" customWidth="1"/>
    <col min="634" max="634" width="7.375" style="1" hidden="1" customWidth="1"/>
    <col min="635" max="635" width="9.75" style="1" hidden="1" customWidth="1"/>
    <col min="636" max="636" width="7.875" style="1" hidden="1" customWidth="1"/>
    <col min="637" max="640" width="7.375" style="1" hidden="1" customWidth="1"/>
    <col min="641" max="641" width="11.25" style="1" bestFit="1" customWidth="1"/>
    <col min="642" max="642" width="7.375" style="1" hidden="1" customWidth="1"/>
    <col min="643" max="643" width="7.875" style="1" hidden="1" customWidth="1"/>
    <col min="644" max="645" width="7.375" style="1" hidden="1" customWidth="1"/>
    <col min="646" max="646" width="7.875" style="1" hidden="1" customWidth="1"/>
    <col min="647" max="647" width="7.375" style="1" hidden="1" customWidth="1"/>
    <col min="648" max="648" width="9.75" style="1" hidden="1" customWidth="1"/>
    <col min="649" max="649" width="7.875" style="1" hidden="1" customWidth="1"/>
    <col min="650" max="653" width="7.375" style="1" hidden="1" customWidth="1"/>
    <col min="654" max="654" width="11.25" style="1" bestFit="1" customWidth="1"/>
    <col min="655" max="655" width="7.375" style="1" hidden="1" customWidth="1"/>
    <col min="656" max="656" width="7.875" style="1" hidden="1" customWidth="1"/>
    <col min="657" max="658" width="7.375" style="1" hidden="1" customWidth="1"/>
    <col min="659" max="659" width="7.875" style="1" hidden="1" customWidth="1"/>
    <col min="660" max="660" width="7.375" style="1" hidden="1" customWidth="1"/>
    <col min="661" max="661" width="9.75" style="1" hidden="1" customWidth="1"/>
    <col min="662" max="662" width="7.875" style="1" hidden="1" customWidth="1"/>
    <col min="663" max="666" width="7.375" style="1" hidden="1" customWidth="1"/>
    <col min="667" max="667" width="11.25" style="1" bestFit="1" customWidth="1"/>
    <col min="668" max="668" width="7.375" style="1" hidden="1" customWidth="1"/>
    <col min="669" max="669" width="7.875" style="1" hidden="1" customWidth="1"/>
    <col min="670" max="671" width="7.375" style="1" hidden="1" customWidth="1"/>
    <col min="672" max="672" width="7.875" style="1" hidden="1" customWidth="1"/>
    <col min="673" max="673" width="7.375" style="1" hidden="1" customWidth="1"/>
    <col min="674" max="674" width="9.75" style="1" hidden="1" customWidth="1"/>
    <col min="675" max="675" width="7.875" style="1" hidden="1" customWidth="1"/>
    <col min="676" max="679" width="7.375" style="1" hidden="1" customWidth="1"/>
    <col min="680" max="680" width="11.25" style="1" bestFit="1" customWidth="1"/>
    <col min="681" max="681" width="12.375" style="1" bestFit="1" customWidth="1"/>
    <col min="682" max="682" width="15.25" style="1" bestFit="1" customWidth="1"/>
    <col min="683" max="16384" width="9" style="1"/>
  </cols>
  <sheetData>
    <row r="1" spans="1:682" x14ac:dyDescent="0.55000000000000004">
      <c r="A1" s="56" t="s">
        <v>31</v>
      </c>
      <c r="B1" s="57"/>
      <c r="C1" s="57"/>
      <c r="D1" s="57"/>
      <c r="E1" s="57"/>
      <c r="F1" s="57"/>
    </row>
    <row r="2" spans="1:682" s="12" customFormat="1" ht="21" x14ac:dyDescent="0.35">
      <c r="A2" s="11"/>
      <c r="B2" s="11"/>
      <c r="C2" s="11"/>
      <c r="D2" s="11"/>
      <c r="E2" s="11"/>
      <c r="F2" s="11"/>
    </row>
    <row r="3" spans="1:682" s="2" customFormat="1" x14ac:dyDescent="0.55000000000000004">
      <c r="A3" s="54" t="s">
        <v>0</v>
      </c>
      <c r="B3" s="54" t="s">
        <v>14</v>
      </c>
      <c r="C3" s="20"/>
      <c r="D3" s="46" t="s">
        <v>32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33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34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35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36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37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8"/>
      <c r="IJ3" s="46" t="s">
        <v>38</v>
      </c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8"/>
      <c r="JX3" s="46" t="s">
        <v>39</v>
      </c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8"/>
      <c r="LL3" s="46" t="s">
        <v>40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 t="s">
        <v>41</v>
      </c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8"/>
      <c r="ON3" s="46" t="s">
        <v>42</v>
      </c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8"/>
      <c r="QB3" s="46" t="s">
        <v>43</v>
      </c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8"/>
      <c r="RP3" s="46" t="s">
        <v>44</v>
      </c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8"/>
      <c r="TD3" s="46" t="s">
        <v>56</v>
      </c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8"/>
      <c r="UR3" s="46" t="s">
        <v>37</v>
      </c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8"/>
      <c r="VE3" s="46" t="s">
        <v>33</v>
      </c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8"/>
      <c r="VR3" s="46" t="s">
        <v>42</v>
      </c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8"/>
      <c r="WE3" s="46" t="s">
        <v>39</v>
      </c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8"/>
      <c r="WR3" s="46" t="s">
        <v>44</v>
      </c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8"/>
      <c r="XE3" s="46" t="s">
        <v>41</v>
      </c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8"/>
      <c r="XR3" s="46" t="s">
        <v>43</v>
      </c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8"/>
      <c r="YE3" s="46" t="s">
        <v>32</v>
      </c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8"/>
      <c r="YR3" s="46" t="s">
        <v>40</v>
      </c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8"/>
      <c r="ZE3" s="27"/>
      <c r="ZF3" s="54" t="s">
        <v>16</v>
      </c>
    </row>
    <row r="4" spans="1:682" s="2" customFormat="1" x14ac:dyDescent="0.55000000000000004">
      <c r="A4" s="55"/>
      <c r="B4" s="55"/>
      <c r="C4" s="21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9" t="s">
        <v>5</v>
      </c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1"/>
      <c r="NM4" s="46" t="s">
        <v>6</v>
      </c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8"/>
      <c r="NZ4" s="46" t="s">
        <v>7</v>
      </c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8"/>
      <c r="OM4" s="52" t="s">
        <v>103</v>
      </c>
      <c r="ON4" s="49" t="s">
        <v>5</v>
      </c>
      <c r="OO4" s="50"/>
      <c r="OP4" s="50"/>
      <c r="OQ4" s="50"/>
      <c r="OR4" s="50"/>
      <c r="OS4" s="50"/>
      <c r="OT4" s="50"/>
      <c r="OU4" s="50"/>
      <c r="OV4" s="50"/>
      <c r="OW4" s="50"/>
      <c r="OX4" s="50"/>
      <c r="OY4" s="50"/>
      <c r="OZ4" s="51"/>
      <c r="PA4" s="46" t="s">
        <v>6</v>
      </c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8"/>
      <c r="PN4" s="46" t="s">
        <v>7</v>
      </c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8"/>
      <c r="QA4" s="52" t="s">
        <v>103</v>
      </c>
      <c r="QB4" s="49" t="s">
        <v>5</v>
      </c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1"/>
      <c r="QO4" s="46" t="s">
        <v>6</v>
      </c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8"/>
      <c r="RB4" s="46" t="s">
        <v>7</v>
      </c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8"/>
      <c r="RO4" s="52" t="s">
        <v>103</v>
      </c>
      <c r="RP4" s="49" t="s">
        <v>5</v>
      </c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1"/>
      <c r="SC4" s="46" t="s">
        <v>6</v>
      </c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8"/>
      <c r="SP4" s="46" t="s">
        <v>7</v>
      </c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8"/>
      <c r="TC4" s="52" t="s">
        <v>103</v>
      </c>
      <c r="TD4" s="49" t="s">
        <v>5</v>
      </c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1"/>
      <c r="TQ4" s="46" t="s">
        <v>6</v>
      </c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8"/>
      <c r="UD4" s="46" t="s">
        <v>7</v>
      </c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8"/>
      <c r="UQ4" s="52" t="s">
        <v>103</v>
      </c>
      <c r="UR4" s="46" t="s">
        <v>87</v>
      </c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8"/>
      <c r="VE4" s="46" t="s">
        <v>87</v>
      </c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8"/>
      <c r="VR4" s="46" t="s">
        <v>87</v>
      </c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8"/>
      <c r="WE4" s="46" t="s">
        <v>87</v>
      </c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8"/>
      <c r="WR4" s="46" t="s">
        <v>87</v>
      </c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8"/>
      <c r="XE4" s="46" t="s">
        <v>87</v>
      </c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8"/>
      <c r="XR4" s="46" t="s">
        <v>87</v>
      </c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8"/>
      <c r="YE4" s="46" t="s">
        <v>87</v>
      </c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8"/>
      <c r="YR4" s="46" t="s">
        <v>87</v>
      </c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8"/>
      <c r="ZE4" s="52" t="s">
        <v>103</v>
      </c>
      <c r="ZF4" s="55"/>
    </row>
    <row r="5" spans="1:682" s="2" customFormat="1" x14ac:dyDescent="0.55000000000000004">
      <c r="A5" s="21"/>
      <c r="B5" s="21"/>
      <c r="C5" s="21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:CC5" si="4">+BF5</f>
        <v>พ.ย.</v>
      </c>
      <c r="BT5" s="16" t="str">
        <f t="shared" si="4"/>
        <v>ธ.ค.</v>
      </c>
      <c r="BU5" s="16" t="str">
        <f t="shared" si="4"/>
        <v>ม.ค.</v>
      </c>
      <c r="BV5" s="16" t="str">
        <f t="shared" si="4"/>
        <v>ก.พ.</v>
      </c>
      <c r="BW5" s="16" t="str">
        <f t="shared" si="4"/>
        <v>มี.ค.</v>
      </c>
      <c r="BX5" s="16" t="str">
        <f t="shared" si="4"/>
        <v>เม.ย.</v>
      </c>
      <c r="BY5" s="16" t="str">
        <f t="shared" si="4"/>
        <v>พ.ค.</v>
      </c>
      <c r="BZ5" s="16" t="str">
        <f t="shared" si="4"/>
        <v>มิ.ย.</v>
      </c>
      <c r="CA5" s="16" t="str">
        <f t="shared" si="4"/>
        <v>ก.ค.</v>
      </c>
      <c r="CB5" s="16" t="str">
        <f t="shared" si="4"/>
        <v>ส.ค.</v>
      </c>
      <c r="CC5" s="16" t="str">
        <f t="shared" si="4"/>
        <v>ก.ย.</v>
      </c>
      <c r="CD5" s="17" t="s">
        <v>16</v>
      </c>
      <c r="CE5" s="53"/>
      <c r="CF5" s="16" t="str">
        <f>+BR5</f>
        <v>ต.ค.</v>
      </c>
      <c r="CG5" s="16" t="str">
        <f t="shared" ref="CG5:CQ5" si="5">+BS5</f>
        <v>พ.ย.</v>
      </c>
      <c r="CH5" s="16" t="str">
        <f t="shared" si="5"/>
        <v>ธ.ค.</v>
      </c>
      <c r="CI5" s="16" t="str">
        <f t="shared" si="5"/>
        <v>ม.ค.</v>
      </c>
      <c r="CJ5" s="16" t="str">
        <f t="shared" si="5"/>
        <v>ก.พ.</v>
      </c>
      <c r="CK5" s="16" t="str">
        <f t="shared" si="5"/>
        <v>มี.ค.</v>
      </c>
      <c r="CL5" s="16" t="str">
        <f t="shared" si="5"/>
        <v>เม.ย.</v>
      </c>
      <c r="CM5" s="16" t="str">
        <f t="shared" si="5"/>
        <v>พ.ค.</v>
      </c>
      <c r="CN5" s="16" t="str">
        <f t="shared" si="5"/>
        <v>มิ.ย.</v>
      </c>
      <c r="CO5" s="16" t="str">
        <f t="shared" si="5"/>
        <v>ก.ค.</v>
      </c>
      <c r="CP5" s="16" t="str">
        <f t="shared" si="5"/>
        <v>ส.ค.</v>
      </c>
      <c r="CQ5" s="16" t="str">
        <f t="shared" si="5"/>
        <v>ก.ย.</v>
      </c>
      <c r="CR5" s="17" t="s">
        <v>16</v>
      </c>
      <c r="CS5" s="16" t="str">
        <f>+CF5</f>
        <v>ต.ค.</v>
      </c>
      <c r="CT5" s="16" t="str">
        <f t="shared" ref="CT5:DD5" si="6">+CG5</f>
        <v>พ.ย.</v>
      </c>
      <c r="CU5" s="16" t="str">
        <f t="shared" si="6"/>
        <v>ธ.ค.</v>
      </c>
      <c r="CV5" s="16" t="str">
        <f t="shared" si="6"/>
        <v>ม.ค.</v>
      </c>
      <c r="CW5" s="16" t="str">
        <f t="shared" si="6"/>
        <v>ก.พ.</v>
      </c>
      <c r="CX5" s="16" t="str">
        <f t="shared" si="6"/>
        <v>มี.ค.</v>
      </c>
      <c r="CY5" s="16" t="str">
        <f t="shared" si="6"/>
        <v>เม.ย.</v>
      </c>
      <c r="CZ5" s="16" t="str">
        <f t="shared" si="6"/>
        <v>พ.ค.</v>
      </c>
      <c r="DA5" s="16" t="str">
        <f t="shared" si="6"/>
        <v>มิ.ย.</v>
      </c>
      <c r="DB5" s="16" t="str">
        <f t="shared" si="6"/>
        <v>ก.ค.</v>
      </c>
      <c r="DC5" s="16" t="str">
        <f t="shared" si="6"/>
        <v>ส.ค.</v>
      </c>
      <c r="DD5" s="16" t="str">
        <f t="shared" si="6"/>
        <v>ก.ย.</v>
      </c>
      <c r="DE5" s="17" t="s">
        <v>16</v>
      </c>
      <c r="DF5" s="16" t="str">
        <f>+CS5</f>
        <v>ต.ค.</v>
      </c>
      <c r="DG5" s="16" t="str">
        <f t="shared" ref="DG5:DP5" si="7">+CT5</f>
        <v>พ.ย.</v>
      </c>
      <c r="DH5" s="16" t="str">
        <f t="shared" si="7"/>
        <v>ธ.ค.</v>
      </c>
      <c r="DI5" s="16" t="str">
        <f t="shared" si="7"/>
        <v>ม.ค.</v>
      </c>
      <c r="DJ5" s="16" t="str">
        <f t="shared" si="7"/>
        <v>ก.พ.</v>
      </c>
      <c r="DK5" s="16" t="str">
        <f t="shared" si="7"/>
        <v>มี.ค.</v>
      </c>
      <c r="DL5" s="16" t="str">
        <f t="shared" si="7"/>
        <v>เม.ย.</v>
      </c>
      <c r="DM5" s="16" t="str">
        <f t="shared" si="7"/>
        <v>พ.ค.</v>
      </c>
      <c r="DN5" s="16" t="str">
        <f t="shared" si="7"/>
        <v>มิ.ย.</v>
      </c>
      <c r="DO5" s="16" t="str">
        <f t="shared" si="7"/>
        <v>ก.ค.</v>
      </c>
      <c r="DP5" s="16" t="str">
        <f t="shared" si="7"/>
        <v>ส.ค.</v>
      </c>
      <c r="DQ5" s="16" t="str">
        <f>+DD5</f>
        <v>ก.ย.</v>
      </c>
      <c r="DR5" s="17" t="s">
        <v>16</v>
      </c>
      <c r="DS5" s="53"/>
      <c r="DT5" s="16" t="str">
        <f>+DF5</f>
        <v>ต.ค.</v>
      </c>
      <c r="DU5" s="16" t="str">
        <f t="shared" ref="DU5:EE5" si="8">+DG5</f>
        <v>พ.ย.</v>
      </c>
      <c r="DV5" s="16" t="str">
        <f t="shared" si="8"/>
        <v>ธ.ค.</v>
      </c>
      <c r="DW5" s="16" t="str">
        <f t="shared" si="8"/>
        <v>ม.ค.</v>
      </c>
      <c r="DX5" s="16" t="str">
        <f t="shared" si="8"/>
        <v>ก.พ.</v>
      </c>
      <c r="DY5" s="16" t="str">
        <f t="shared" si="8"/>
        <v>มี.ค.</v>
      </c>
      <c r="DZ5" s="16" t="str">
        <f t="shared" si="8"/>
        <v>เม.ย.</v>
      </c>
      <c r="EA5" s="16" t="str">
        <f t="shared" si="8"/>
        <v>พ.ค.</v>
      </c>
      <c r="EB5" s="16" t="str">
        <f t="shared" si="8"/>
        <v>มิ.ย.</v>
      </c>
      <c r="EC5" s="16" t="str">
        <f t="shared" si="8"/>
        <v>ก.ค.</v>
      </c>
      <c r="ED5" s="16" t="str">
        <f t="shared" si="8"/>
        <v>ส.ค.</v>
      </c>
      <c r="EE5" s="16" t="str">
        <f t="shared" si="8"/>
        <v>ก.ย.</v>
      </c>
      <c r="EF5" s="17" t="s">
        <v>16</v>
      </c>
      <c r="EG5" s="16" t="str">
        <f>+DT5</f>
        <v>ต.ค.</v>
      </c>
      <c r="EH5" s="16" t="str">
        <f t="shared" ref="EH5:ER5" si="9">+DU5</f>
        <v>พ.ย.</v>
      </c>
      <c r="EI5" s="16" t="str">
        <f t="shared" si="9"/>
        <v>ธ.ค.</v>
      </c>
      <c r="EJ5" s="16" t="str">
        <f t="shared" si="9"/>
        <v>ม.ค.</v>
      </c>
      <c r="EK5" s="16" t="str">
        <f t="shared" si="9"/>
        <v>ก.พ.</v>
      </c>
      <c r="EL5" s="16" t="str">
        <f t="shared" si="9"/>
        <v>มี.ค.</v>
      </c>
      <c r="EM5" s="16" t="str">
        <f t="shared" si="9"/>
        <v>เม.ย.</v>
      </c>
      <c r="EN5" s="16" t="str">
        <f t="shared" si="9"/>
        <v>พ.ค.</v>
      </c>
      <c r="EO5" s="16" t="str">
        <f t="shared" si="9"/>
        <v>มิ.ย.</v>
      </c>
      <c r="EP5" s="16" t="str">
        <f t="shared" si="9"/>
        <v>ก.ค.</v>
      </c>
      <c r="EQ5" s="16" t="str">
        <f t="shared" si="9"/>
        <v>ส.ค.</v>
      </c>
      <c r="ER5" s="16" t="str">
        <f t="shared" si="9"/>
        <v>ก.ย.</v>
      </c>
      <c r="ES5" s="17" t="s">
        <v>16</v>
      </c>
      <c r="ET5" s="16" t="str">
        <f>+EG5</f>
        <v>ต.ค.</v>
      </c>
      <c r="EU5" s="16" t="str">
        <f t="shared" ref="EU5:FE5" si="10">+EH5</f>
        <v>พ.ย.</v>
      </c>
      <c r="EV5" s="16" t="str">
        <f t="shared" si="10"/>
        <v>ธ.ค.</v>
      </c>
      <c r="EW5" s="16" t="str">
        <f t="shared" si="10"/>
        <v>ม.ค.</v>
      </c>
      <c r="EX5" s="16" t="str">
        <f t="shared" si="10"/>
        <v>ก.พ.</v>
      </c>
      <c r="EY5" s="16" t="str">
        <f t="shared" si="10"/>
        <v>มี.ค.</v>
      </c>
      <c r="EZ5" s="16" t="str">
        <f t="shared" si="10"/>
        <v>เม.ย.</v>
      </c>
      <c r="FA5" s="16" t="str">
        <f t="shared" si="10"/>
        <v>พ.ค.</v>
      </c>
      <c r="FB5" s="16" t="str">
        <f t="shared" si="10"/>
        <v>มิ.ย.</v>
      </c>
      <c r="FC5" s="16" t="str">
        <f t="shared" si="10"/>
        <v>ก.ค.</v>
      </c>
      <c r="FD5" s="16" t="str">
        <f t="shared" si="10"/>
        <v>ส.ค.</v>
      </c>
      <c r="FE5" s="16" t="str">
        <f t="shared" si="10"/>
        <v>ก.ย.</v>
      </c>
      <c r="FF5" s="17" t="s">
        <v>16</v>
      </c>
      <c r="FG5" s="53"/>
      <c r="FH5" s="16" t="str">
        <f>+ET5</f>
        <v>ต.ค.</v>
      </c>
      <c r="FI5" s="16" t="str">
        <f t="shared" ref="FI5:FS5" si="11">+EU5</f>
        <v>พ.ย.</v>
      </c>
      <c r="FJ5" s="16" t="str">
        <f t="shared" si="11"/>
        <v>ธ.ค.</v>
      </c>
      <c r="FK5" s="16" t="str">
        <f t="shared" si="11"/>
        <v>ม.ค.</v>
      </c>
      <c r="FL5" s="16" t="str">
        <f t="shared" si="11"/>
        <v>ก.พ.</v>
      </c>
      <c r="FM5" s="16" t="str">
        <f t="shared" si="11"/>
        <v>มี.ค.</v>
      </c>
      <c r="FN5" s="16" t="str">
        <f t="shared" si="11"/>
        <v>เม.ย.</v>
      </c>
      <c r="FO5" s="16" t="str">
        <f t="shared" si="11"/>
        <v>พ.ค.</v>
      </c>
      <c r="FP5" s="16" t="str">
        <f t="shared" si="11"/>
        <v>มิ.ย.</v>
      </c>
      <c r="FQ5" s="16" t="str">
        <f t="shared" si="11"/>
        <v>ก.ค.</v>
      </c>
      <c r="FR5" s="16" t="str">
        <f t="shared" si="11"/>
        <v>ส.ค.</v>
      </c>
      <c r="FS5" s="16" t="str">
        <f t="shared" si="11"/>
        <v>ก.ย.</v>
      </c>
      <c r="FT5" s="17" t="s">
        <v>16</v>
      </c>
      <c r="FU5" s="16" t="str">
        <f>+FH5</f>
        <v>ต.ค.</v>
      </c>
      <c r="FV5" s="16" t="str">
        <f t="shared" ref="FV5:GF5" si="12">+FI5</f>
        <v>พ.ย.</v>
      </c>
      <c r="FW5" s="16" t="str">
        <f t="shared" si="12"/>
        <v>ธ.ค.</v>
      </c>
      <c r="FX5" s="16" t="str">
        <f t="shared" si="12"/>
        <v>ม.ค.</v>
      </c>
      <c r="FY5" s="16" t="str">
        <f t="shared" si="12"/>
        <v>ก.พ.</v>
      </c>
      <c r="FZ5" s="16" t="str">
        <f t="shared" si="12"/>
        <v>มี.ค.</v>
      </c>
      <c r="GA5" s="16" t="str">
        <f t="shared" si="12"/>
        <v>เม.ย.</v>
      </c>
      <c r="GB5" s="16" t="str">
        <f t="shared" si="12"/>
        <v>พ.ค.</v>
      </c>
      <c r="GC5" s="16" t="str">
        <f t="shared" si="12"/>
        <v>มิ.ย.</v>
      </c>
      <c r="GD5" s="16" t="str">
        <f t="shared" si="12"/>
        <v>ก.ค.</v>
      </c>
      <c r="GE5" s="16" t="str">
        <f t="shared" si="12"/>
        <v>ส.ค.</v>
      </c>
      <c r="GF5" s="16" t="str">
        <f t="shared" si="12"/>
        <v>ก.ย.</v>
      </c>
      <c r="GG5" s="17" t="s">
        <v>16</v>
      </c>
      <c r="GH5" s="16" t="str">
        <f>+FU5</f>
        <v>ต.ค.</v>
      </c>
      <c r="GI5" s="16" t="str">
        <f t="shared" ref="GI5:GS5" si="13">+FV5</f>
        <v>พ.ย.</v>
      </c>
      <c r="GJ5" s="16" t="str">
        <f t="shared" si="13"/>
        <v>ธ.ค.</v>
      </c>
      <c r="GK5" s="16" t="str">
        <f t="shared" si="13"/>
        <v>ม.ค.</v>
      </c>
      <c r="GL5" s="16" t="str">
        <f t="shared" si="13"/>
        <v>ก.พ.</v>
      </c>
      <c r="GM5" s="16" t="str">
        <f t="shared" si="13"/>
        <v>มี.ค.</v>
      </c>
      <c r="GN5" s="16" t="str">
        <f t="shared" si="13"/>
        <v>เม.ย.</v>
      </c>
      <c r="GO5" s="16" t="str">
        <f t="shared" si="13"/>
        <v>พ.ค.</v>
      </c>
      <c r="GP5" s="16" t="str">
        <f t="shared" si="13"/>
        <v>มิ.ย.</v>
      </c>
      <c r="GQ5" s="16" t="str">
        <f t="shared" si="13"/>
        <v>ก.ค.</v>
      </c>
      <c r="GR5" s="16" t="str">
        <f t="shared" si="13"/>
        <v>ส.ค.</v>
      </c>
      <c r="GS5" s="16" t="str">
        <f t="shared" si="13"/>
        <v>ก.ย.</v>
      </c>
      <c r="GT5" s="17" t="s">
        <v>16</v>
      </c>
      <c r="GU5" s="53"/>
      <c r="GV5" s="16" t="str">
        <f>+GH5</f>
        <v>ต.ค.</v>
      </c>
      <c r="GW5" s="16" t="str">
        <f t="shared" ref="GW5:HG5" si="14">+GI5</f>
        <v>พ.ย.</v>
      </c>
      <c r="GX5" s="16" t="str">
        <f t="shared" si="14"/>
        <v>ธ.ค.</v>
      </c>
      <c r="GY5" s="16" t="str">
        <f t="shared" si="14"/>
        <v>ม.ค.</v>
      </c>
      <c r="GZ5" s="16" t="str">
        <f t="shared" si="14"/>
        <v>ก.พ.</v>
      </c>
      <c r="HA5" s="16" t="str">
        <f t="shared" si="14"/>
        <v>มี.ค.</v>
      </c>
      <c r="HB5" s="16" t="str">
        <f t="shared" si="14"/>
        <v>เม.ย.</v>
      </c>
      <c r="HC5" s="16" t="str">
        <f t="shared" si="14"/>
        <v>พ.ค.</v>
      </c>
      <c r="HD5" s="16" t="str">
        <f t="shared" si="14"/>
        <v>มิ.ย.</v>
      </c>
      <c r="HE5" s="16" t="str">
        <f t="shared" si="14"/>
        <v>ก.ค.</v>
      </c>
      <c r="HF5" s="16" t="str">
        <f t="shared" si="14"/>
        <v>ส.ค.</v>
      </c>
      <c r="HG5" s="16" t="str">
        <f t="shared" si="14"/>
        <v>ก.ย.</v>
      </c>
      <c r="HH5" s="17" t="s">
        <v>16</v>
      </c>
      <c r="HI5" s="16" t="str">
        <f>+GV5</f>
        <v>ต.ค.</v>
      </c>
      <c r="HJ5" s="16" t="str">
        <f t="shared" ref="HJ5:HT5" si="15">+GW5</f>
        <v>พ.ย.</v>
      </c>
      <c r="HK5" s="16" t="str">
        <f t="shared" si="15"/>
        <v>ธ.ค.</v>
      </c>
      <c r="HL5" s="16" t="str">
        <f t="shared" si="15"/>
        <v>ม.ค.</v>
      </c>
      <c r="HM5" s="16" t="str">
        <f t="shared" si="15"/>
        <v>ก.พ.</v>
      </c>
      <c r="HN5" s="16" t="str">
        <f t="shared" si="15"/>
        <v>มี.ค.</v>
      </c>
      <c r="HO5" s="16" t="str">
        <f t="shared" si="15"/>
        <v>เม.ย.</v>
      </c>
      <c r="HP5" s="16" t="str">
        <f t="shared" si="15"/>
        <v>พ.ค.</v>
      </c>
      <c r="HQ5" s="16" t="str">
        <f t="shared" si="15"/>
        <v>มิ.ย.</v>
      </c>
      <c r="HR5" s="16" t="str">
        <f t="shared" si="15"/>
        <v>ก.ค.</v>
      </c>
      <c r="HS5" s="16" t="str">
        <f t="shared" si="15"/>
        <v>ส.ค.</v>
      </c>
      <c r="HT5" s="16" t="str">
        <f t="shared" si="15"/>
        <v>ก.ย.</v>
      </c>
      <c r="HU5" s="17" t="s">
        <v>16</v>
      </c>
      <c r="HV5" s="16" t="str">
        <f>+HI5</f>
        <v>ต.ค.</v>
      </c>
      <c r="HW5" s="16" t="str">
        <f t="shared" ref="HW5:IG5" si="16">+HJ5</f>
        <v>พ.ย.</v>
      </c>
      <c r="HX5" s="16" t="str">
        <f t="shared" si="16"/>
        <v>ธ.ค.</v>
      </c>
      <c r="HY5" s="16" t="str">
        <f t="shared" si="16"/>
        <v>ม.ค.</v>
      </c>
      <c r="HZ5" s="16" t="str">
        <f t="shared" si="16"/>
        <v>ก.พ.</v>
      </c>
      <c r="IA5" s="16" t="str">
        <f t="shared" si="16"/>
        <v>มี.ค.</v>
      </c>
      <c r="IB5" s="16" t="str">
        <f t="shared" si="16"/>
        <v>เม.ย.</v>
      </c>
      <c r="IC5" s="16" t="str">
        <f t="shared" si="16"/>
        <v>พ.ค.</v>
      </c>
      <c r="ID5" s="16" t="str">
        <f t="shared" si="16"/>
        <v>มิ.ย.</v>
      </c>
      <c r="IE5" s="16" t="str">
        <f t="shared" si="16"/>
        <v>ก.ค.</v>
      </c>
      <c r="IF5" s="16" t="str">
        <f t="shared" si="16"/>
        <v>ส.ค.</v>
      </c>
      <c r="IG5" s="16" t="str">
        <f t="shared" si="16"/>
        <v>ก.ย.</v>
      </c>
      <c r="IH5" s="17" t="s">
        <v>16</v>
      </c>
      <c r="II5" s="53"/>
      <c r="IJ5" s="16" t="str">
        <f>+HV5</f>
        <v>ต.ค.</v>
      </c>
      <c r="IK5" s="16" t="str">
        <f t="shared" ref="IK5:IU5" si="17">+HW5</f>
        <v>พ.ย.</v>
      </c>
      <c r="IL5" s="16" t="str">
        <f t="shared" si="17"/>
        <v>ธ.ค.</v>
      </c>
      <c r="IM5" s="16" t="str">
        <f t="shared" si="17"/>
        <v>ม.ค.</v>
      </c>
      <c r="IN5" s="16" t="str">
        <f t="shared" si="17"/>
        <v>ก.พ.</v>
      </c>
      <c r="IO5" s="16" t="str">
        <f t="shared" si="17"/>
        <v>มี.ค.</v>
      </c>
      <c r="IP5" s="16" t="str">
        <f t="shared" si="17"/>
        <v>เม.ย.</v>
      </c>
      <c r="IQ5" s="16" t="str">
        <f t="shared" si="17"/>
        <v>พ.ค.</v>
      </c>
      <c r="IR5" s="16" t="str">
        <f t="shared" si="17"/>
        <v>มิ.ย.</v>
      </c>
      <c r="IS5" s="16" t="str">
        <f t="shared" si="17"/>
        <v>ก.ค.</v>
      </c>
      <c r="IT5" s="16" t="str">
        <f t="shared" si="17"/>
        <v>ส.ค.</v>
      </c>
      <c r="IU5" s="16" t="str">
        <f t="shared" si="17"/>
        <v>ก.ย.</v>
      </c>
      <c r="IV5" s="17" t="s">
        <v>16</v>
      </c>
      <c r="IW5" s="16" t="str">
        <f>+IJ5</f>
        <v>ต.ค.</v>
      </c>
      <c r="IX5" s="16" t="str">
        <f t="shared" ref="IX5:JH5" si="18">+IK5</f>
        <v>พ.ย.</v>
      </c>
      <c r="IY5" s="16" t="str">
        <f t="shared" si="18"/>
        <v>ธ.ค.</v>
      </c>
      <c r="IZ5" s="16" t="str">
        <f t="shared" si="18"/>
        <v>ม.ค.</v>
      </c>
      <c r="JA5" s="16" t="str">
        <f t="shared" si="18"/>
        <v>ก.พ.</v>
      </c>
      <c r="JB5" s="16" t="str">
        <f t="shared" si="18"/>
        <v>มี.ค.</v>
      </c>
      <c r="JC5" s="16" t="str">
        <f t="shared" si="18"/>
        <v>เม.ย.</v>
      </c>
      <c r="JD5" s="16" t="str">
        <f t="shared" si="18"/>
        <v>พ.ค.</v>
      </c>
      <c r="JE5" s="16" t="str">
        <f t="shared" si="18"/>
        <v>มิ.ย.</v>
      </c>
      <c r="JF5" s="16" t="str">
        <f t="shared" si="18"/>
        <v>ก.ค.</v>
      </c>
      <c r="JG5" s="16" t="str">
        <f t="shared" si="18"/>
        <v>ส.ค.</v>
      </c>
      <c r="JH5" s="16" t="str">
        <f t="shared" si="18"/>
        <v>ก.ย.</v>
      </c>
      <c r="JI5" s="17" t="s">
        <v>16</v>
      </c>
      <c r="JJ5" s="16" t="str">
        <f>+IW5</f>
        <v>ต.ค.</v>
      </c>
      <c r="JK5" s="16" t="str">
        <f t="shared" ref="JK5:JU5" si="19">+IX5</f>
        <v>พ.ย.</v>
      </c>
      <c r="JL5" s="16" t="str">
        <f t="shared" si="19"/>
        <v>ธ.ค.</v>
      </c>
      <c r="JM5" s="16" t="str">
        <f t="shared" si="19"/>
        <v>ม.ค.</v>
      </c>
      <c r="JN5" s="16" t="str">
        <f t="shared" si="19"/>
        <v>ก.พ.</v>
      </c>
      <c r="JO5" s="16" t="str">
        <f t="shared" si="19"/>
        <v>มี.ค.</v>
      </c>
      <c r="JP5" s="16" t="str">
        <f t="shared" si="19"/>
        <v>เม.ย.</v>
      </c>
      <c r="JQ5" s="16" t="str">
        <f t="shared" si="19"/>
        <v>พ.ค.</v>
      </c>
      <c r="JR5" s="16" t="str">
        <f t="shared" si="19"/>
        <v>มิ.ย.</v>
      </c>
      <c r="JS5" s="16" t="str">
        <f t="shared" si="19"/>
        <v>ก.ค.</v>
      </c>
      <c r="JT5" s="16" t="str">
        <f t="shared" si="19"/>
        <v>ส.ค.</v>
      </c>
      <c r="JU5" s="16" t="str">
        <f t="shared" si="19"/>
        <v>ก.ย.</v>
      </c>
      <c r="JV5" s="17" t="s">
        <v>16</v>
      </c>
      <c r="JW5" s="53"/>
      <c r="JX5" s="16" t="str">
        <f>+JJ5</f>
        <v>ต.ค.</v>
      </c>
      <c r="JY5" s="16" t="str">
        <f t="shared" ref="JY5:KI5" si="20">+JK5</f>
        <v>พ.ย.</v>
      </c>
      <c r="JZ5" s="16" t="str">
        <f t="shared" si="20"/>
        <v>ธ.ค.</v>
      </c>
      <c r="KA5" s="16" t="str">
        <f t="shared" si="20"/>
        <v>ม.ค.</v>
      </c>
      <c r="KB5" s="16" t="str">
        <f t="shared" si="20"/>
        <v>ก.พ.</v>
      </c>
      <c r="KC5" s="16" t="str">
        <f t="shared" si="20"/>
        <v>มี.ค.</v>
      </c>
      <c r="KD5" s="16" t="str">
        <f t="shared" si="20"/>
        <v>เม.ย.</v>
      </c>
      <c r="KE5" s="16" t="str">
        <f t="shared" si="20"/>
        <v>พ.ค.</v>
      </c>
      <c r="KF5" s="16" t="str">
        <f t="shared" si="20"/>
        <v>มิ.ย.</v>
      </c>
      <c r="KG5" s="16" t="str">
        <f t="shared" si="20"/>
        <v>ก.ค.</v>
      </c>
      <c r="KH5" s="16" t="str">
        <f t="shared" si="20"/>
        <v>ส.ค.</v>
      </c>
      <c r="KI5" s="16" t="str">
        <f t="shared" si="20"/>
        <v>ก.ย.</v>
      </c>
      <c r="KJ5" s="17" t="s">
        <v>16</v>
      </c>
      <c r="KK5" s="16" t="str">
        <f>+JX5</f>
        <v>ต.ค.</v>
      </c>
      <c r="KL5" s="16" t="str">
        <f t="shared" ref="KL5:KV5" si="21">+JY5</f>
        <v>พ.ย.</v>
      </c>
      <c r="KM5" s="16" t="str">
        <f t="shared" si="21"/>
        <v>ธ.ค.</v>
      </c>
      <c r="KN5" s="16" t="str">
        <f t="shared" si="21"/>
        <v>ม.ค.</v>
      </c>
      <c r="KO5" s="16" t="str">
        <f t="shared" si="21"/>
        <v>ก.พ.</v>
      </c>
      <c r="KP5" s="16" t="str">
        <f t="shared" si="21"/>
        <v>มี.ค.</v>
      </c>
      <c r="KQ5" s="16" t="str">
        <f t="shared" si="21"/>
        <v>เม.ย.</v>
      </c>
      <c r="KR5" s="16" t="str">
        <f t="shared" si="21"/>
        <v>พ.ค.</v>
      </c>
      <c r="KS5" s="16" t="str">
        <f t="shared" si="21"/>
        <v>มิ.ย.</v>
      </c>
      <c r="KT5" s="16" t="str">
        <f t="shared" si="21"/>
        <v>ก.ค.</v>
      </c>
      <c r="KU5" s="16" t="str">
        <f t="shared" si="21"/>
        <v>ส.ค.</v>
      </c>
      <c r="KV5" s="16" t="str">
        <f t="shared" si="21"/>
        <v>ก.ย.</v>
      </c>
      <c r="KW5" s="17" t="s">
        <v>16</v>
      </c>
      <c r="KX5" s="16" t="str">
        <f>+KK5</f>
        <v>ต.ค.</v>
      </c>
      <c r="KY5" s="16" t="str">
        <f t="shared" ref="KY5:LI5" si="22">+KL5</f>
        <v>พ.ย.</v>
      </c>
      <c r="KZ5" s="16" t="str">
        <f t="shared" si="22"/>
        <v>ธ.ค.</v>
      </c>
      <c r="LA5" s="16" t="str">
        <f t="shared" si="22"/>
        <v>ม.ค.</v>
      </c>
      <c r="LB5" s="16" t="str">
        <f t="shared" si="22"/>
        <v>ก.พ.</v>
      </c>
      <c r="LC5" s="16" t="str">
        <f t="shared" si="22"/>
        <v>มี.ค.</v>
      </c>
      <c r="LD5" s="16" t="str">
        <f t="shared" si="22"/>
        <v>เม.ย.</v>
      </c>
      <c r="LE5" s="16" t="str">
        <f t="shared" si="22"/>
        <v>พ.ค.</v>
      </c>
      <c r="LF5" s="16" t="str">
        <f t="shared" si="22"/>
        <v>มิ.ย.</v>
      </c>
      <c r="LG5" s="16" t="str">
        <f t="shared" si="22"/>
        <v>ก.ค.</v>
      </c>
      <c r="LH5" s="16" t="str">
        <f t="shared" si="22"/>
        <v>ส.ค.</v>
      </c>
      <c r="LI5" s="16" t="str">
        <f t="shared" si="22"/>
        <v>ก.ย.</v>
      </c>
      <c r="LJ5" s="17" t="s">
        <v>16</v>
      </c>
      <c r="LK5" s="53"/>
      <c r="LL5" s="16" t="str">
        <f>+KX5</f>
        <v>ต.ค.</v>
      </c>
      <c r="LM5" s="16" t="str">
        <f t="shared" ref="LM5:LW5" si="23">+KY5</f>
        <v>พ.ย.</v>
      </c>
      <c r="LN5" s="16" t="str">
        <f t="shared" si="23"/>
        <v>ธ.ค.</v>
      </c>
      <c r="LO5" s="16" t="str">
        <f t="shared" si="23"/>
        <v>ม.ค.</v>
      </c>
      <c r="LP5" s="16" t="str">
        <f t="shared" si="23"/>
        <v>ก.พ.</v>
      </c>
      <c r="LQ5" s="16" t="str">
        <f t="shared" si="23"/>
        <v>มี.ค.</v>
      </c>
      <c r="LR5" s="16" t="str">
        <f t="shared" si="23"/>
        <v>เม.ย.</v>
      </c>
      <c r="LS5" s="16" t="str">
        <f t="shared" si="23"/>
        <v>พ.ค.</v>
      </c>
      <c r="LT5" s="16" t="str">
        <f t="shared" si="23"/>
        <v>มิ.ย.</v>
      </c>
      <c r="LU5" s="16" t="str">
        <f t="shared" si="23"/>
        <v>ก.ค.</v>
      </c>
      <c r="LV5" s="16" t="str">
        <f t="shared" si="23"/>
        <v>ส.ค.</v>
      </c>
      <c r="LW5" s="16" t="str">
        <f t="shared" si="23"/>
        <v>ก.ย.</v>
      </c>
      <c r="LX5" s="17" t="s">
        <v>16</v>
      </c>
      <c r="LY5" s="16" t="str">
        <f>+LL5</f>
        <v>ต.ค.</v>
      </c>
      <c r="LZ5" s="16" t="str">
        <f t="shared" ref="LZ5:MJ5" si="24">+LM5</f>
        <v>พ.ย.</v>
      </c>
      <c r="MA5" s="16" t="str">
        <f t="shared" si="24"/>
        <v>ธ.ค.</v>
      </c>
      <c r="MB5" s="16" t="str">
        <f t="shared" si="24"/>
        <v>ม.ค.</v>
      </c>
      <c r="MC5" s="16" t="str">
        <f t="shared" si="24"/>
        <v>ก.พ.</v>
      </c>
      <c r="MD5" s="16" t="str">
        <f t="shared" si="24"/>
        <v>มี.ค.</v>
      </c>
      <c r="ME5" s="16" t="str">
        <f t="shared" si="24"/>
        <v>เม.ย.</v>
      </c>
      <c r="MF5" s="16" t="str">
        <f t="shared" si="24"/>
        <v>พ.ค.</v>
      </c>
      <c r="MG5" s="16" t="str">
        <f t="shared" si="24"/>
        <v>มิ.ย.</v>
      </c>
      <c r="MH5" s="16" t="str">
        <f t="shared" si="24"/>
        <v>ก.ค.</v>
      </c>
      <c r="MI5" s="16" t="str">
        <f t="shared" si="24"/>
        <v>ส.ค.</v>
      </c>
      <c r="MJ5" s="16" t="str">
        <f t="shared" si="24"/>
        <v>ก.ย.</v>
      </c>
      <c r="MK5" s="17" t="s">
        <v>16</v>
      </c>
      <c r="ML5" s="16" t="str">
        <f>+LY5</f>
        <v>ต.ค.</v>
      </c>
      <c r="MM5" s="16" t="str">
        <f t="shared" ref="MM5:MW5" si="25">+LZ5</f>
        <v>พ.ย.</v>
      </c>
      <c r="MN5" s="16" t="str">
        <f t="shared" si="25"/>
        <v>ธ.ค.</v>
      </c>
      <c r="MO5" s="16" t="str">
        <f t="shared" si="25"/>
        <v>ม.ค.</v>
      </c>
      <c r="MP5" s="16" t="str">
        <f t="shared" si="25"/>
        <v>ก.พ.</v>
      </c>
      <c r="MQ5" s="16" t="str">
        <f t="shared" si="25"/>
        <v>มี.ค.</v>
      </c>
      <c r="MR5" s="16" t="str">
        <f t="shared" si="25"/>
        <v>เม.ย.</v>
      </c>
      <c r="MS5" s="16" t="str">
        <f t="shared" si="25"/>
        <v>พ.ค.</v>
      </c>
      <c r="MT5" s="16" t="str">
        <f t="shared" si="25"/>
        <v>มิ.ย.</v>
      </c>
      <c r="MU5" s="16" t="str">
        <f t="shared" si="25"/>
        <v>ก.ค.</v>
      </c>
      <c r="MV5" s="16" t="str">
        <f t="shared" si="25"/>
        <v>ส.ค.</v>
      </c>
      <c r="MW5" s="16" t="str">
        <f t="shared" si="25"/>
        <v>ก.ย.</v>
      </c>
      <c r="MX5" s="17" t="s">
        <v>16</v>
      </c>
      <c r="MY5" s="53"/>
      <c r="MZ5" s="16" t="str">
        <f>+ML5</f>
        <v>ต.ค.</v>
      </c>
      <c r="NA5" s="16" t="str">
        <f t="shared" ref="NA5:NK5" si="26">+MM5</f>
        <v>พ.ย.</v>
      </c>
      <c r="NB5" s="16" t="str">
        <f t="shared" si="26"/>
        <v>ธ.ค.</v>
      </c>
      <c r="NC5" s="16" t="str">
        <f t="shared" si="26"/>
        <v>ม.ค.</v>
      </c>
      <c r="ND5" s="16" t="str">
        <f t="shared" si="26"/>
        <v>ก.พ.</v>
      </c>
      <c r="NE5" s="16" t="str">
        <f t="shared" si="26"/>
        <v>มี.ค.</v>
      </c>
      <c r="NF5" s="16" t="str">
        <f t="shared" si="26"/>
        <v>เม.ย.</v>
      </c>
      <c r="NG5" s="16" t="str">
        <f t="shared" si="26"/>
        <v>พ.ค.</v>
      </c>
      <c r="NH5" s="16" t="str">
        <f t="shared" si="26"/>
        <v>มิ.ย.</v>
      </c>
      <c r="NI5" s="16" t="str">
        <f t="shared" si="26"/>
        <v>ก.ค.</v>
      </c>
      <c r="NJ5" s="16" t="str">
        <f t="shared" si="26"/>
        <v>ส.ค.</v>
      </c>
      <c r="NK5" s="16" t="str">
        <f t="shared" si="26"/>
        <v>ก.ย.</v>
      </c>
      <c r="NL5" s="17" t="s">
        <v>16</v>
      </c>
      <c r="NM5" s="16" t="str">
        <f>+MZ5</f>
        <v>ต.ค.</v>
      </c>
      <c r="NN5" s="16" t="str">
        <f t="shared" ref="NN5:NX5" si="27">+NA5</f>
        <v>พ.ย.</v>
      </c>
      <c r="NO5" s="16" t="str">
        <f t="shared" si="27"/>
        <v>ธ.ค.</v>
      </c>
      <c r="NP5" s="16" t="str">
        <f t="shared" si="27"/>
        <v>ม.ค.</v>
      </c>
      <c r="NQ5" s="16" t="str">
        <f t="shared" si="27"/>
        <v>ก.พ.</v>
      </c>
      <c r="NR5" s="16" t="str">
        <f t="shared" si="27"/>
        <v>มี.ค.</v>
      </c>
      <c r="NS5" s="16" t="str">
        <f t="shared" si="27"/>
        <v>เม.ย.</v>
      </c>
      <c r="NT5" s="16" t="str">
        <f t="shared" si="27"/>
        <v>พ.ค.</v>
      </c>
      <c r="NU5" s="16" t="str">
        <f t="shared" si="27"/>
        <v>มิ.ย.</v>
      </c>
      <c r="NV5" s="16" t="str">
        <f t="shared" si="27"/>
        <v>ก.ค.</v>
      </c>
      <c r="NW5" s="16" t="str">
        <f t="shared" si="27"/>
        <v>ส.ค.</v>
      </c>
      <c r="NX5" s="16" t="str">
        <f t="shared" si="27"/>
        <v>ก.ย.</v>
      </c>
      <c r="NY5" s="17" t="s">
        <v>16</v>
      </c>
      <c r="NZ5" s="16" t="str">
        <f>+NM5</f>
        <v>ต.ค.</v>
      </c>
      <c r="OA5" s="16" t="str">
        <f t="shared" ref="OA5:OK5" si="28">+NN5</f>
        <v>พ.ย.</v>
      </c>
      <c r="OB5" s="16" t="str">
        <f t="shared" si="28"/>
        <v>ธ.ค.</v>
      </c>
      <c r="OC5" s="16" t="str">
        <f t="shared" si="28"/>
        <v>ม.ค.</v>
      </c>
      <c r="OD5" s="16" t="str">
        <f t="shared" si="28"/>
        <v>ก.พ.</v>
      </c>
      <c r="OE5" s="16" t="str">
        <f t="shared" si="28"/>
        <v>มี.ค.</v>
      </c>
      <c r="OF5" s="16" t="str">
        <f t="shared" si="28"/>
        <v>เม.ย.</v>
      </c>
      <c r="OG5" s="16" t="str">
        <f t="shared" si="28"/>
        <v>พ.ค.</v>
      </c>
      <c r="OH5" s="16" t="str">
        <f t="shared" si="28"/>
        <v>มิ.ย.</v>
      </c>
      <c r="OI5" s="16" t="str">
        <f t="shared" si="28"/>
        <v>ก.ค.</v>
      </c>
      <c r="OJ5" s="16" t="str">
        <f t="shared" si="28"/>
        <v>ส.ค.</v>
      </c>
      <c r="OK5" s="16" t="str">
        <f t="shared" si="28"/>
        <v>ก.ย.</v>
      </c>
      <c r="OL5" s="17" t="s">
        <v>16</v>
      </c>
      <c r="OM5" s="53"/>
      <c r="ON5" s="16" t="str">
        <f>+NZ5</f>
        <v>ต.ค.</v>
      </c>
      <c r="OO5" s="16" t="str">
        <f t="shared" ref="OO5:OY5" si="29">+OA5</f>
        <v>พ.ย.</v>
      </c>
      <c r="OP5" s="16" t="str">
        <f t="shared" si="29"/>
        <v>ธ.ค.</v>
      </c>
      <c r="OQ5" s="16" t="str">
        <f t="shared" si="29"/>
        <v>ม.ค.</v>
      </c>
      <c r="OR5" s="16" t="str">
        <f t="shared" si="29"/>
        <v>ก.พ.</v>
      </c>
      <c r="OS5" s="16" t="str">
        <f t="shared" si="29"/>
        <v>มี.ค.</v>
      </c>
      <c r="OT5" s="16" t="str">
        <f t="shared" si="29"/>
        <v>เม.ย.</v>
      </c>
      <c r="OU5" s="16" t="str">
        <f t="shared" si="29"/>
        <v>พ.ค.</v>
      </c>
      <c r="OV5" s="16" t="str">
        <f t="shared" si="29"/>
        <v>มิ.ย.</v>
      </c>
      <c r="OW5" s="16" t="str">
        <f t="shared" si="29"/>
        <v>ก.ค.</v>
      </c>
      <c r="OX5" s="16" t="str">
        <f t="shared" si="29"/>
        <v>ส.ค.</v>
      </c>
      <c r="OY5" s="16" t="str">
        <f t="shared" si="29"/>
        <v>ก.ย.</v>
      </c>
      <c r="OZ5" s="17" t="s">
        <v>16</v>
      </c>
      <c r="PA5" s="16" t="str">
        <f>+ON5</f>
        <v>ต.ค.</v>
      </c>
      <c r="PB5" s="16" t="str">
        <f t="shared" ref="PB5:PL5" si="30">+OO5</f>
        <v>พ.ย.</v>
      </c>
      <c r="PC5" s="16" t="str">
        <f t="shared" si="30"/>
        <v>ธ.ค.</v>
      </c>
      <c r="PD5" s="16" t="str">
        <f t="shared" si="30"/>
        <v>ม.ค.</v>
      </c>
      <c r="PE5" s="16" t="str">
        <f t="shared" si="30"/>
        <v>ก.พ.</v>
      </c>
      <c r="PF5" s="16" t="str">
        <f t="shared" si="30"/>
        <v>มี.ค.</v>
      </c>
      <c r="PG5" s="16" t="str">
        <f t="shared" si="30"/>
        <v>เม.ย.</v>
      </c>
      <c r="PH5" s="16" t="str">
        <f t="shared" si="30"/>
        <v>พ.ค.</v>
      </c>
      <c r="PI5" s="16" t="str">
        <f t="shared" si="30"/>
        <v>มิ.ย.</v>
      </c>
      <c r="PJ5" s="16" t="str">
        <f t="shared" si="30"/>
        <v>ก.ค.</v>
      </c>
      <c r="PK5" s="16" t="str">
        <f t="shared" si="30"/>
        <v>ส.ค.</v>
      </c>
      <c r="PL5" s="16" t="str">
        <f t="shared" si="30"/>
        <v>ก.ย.</v>
      </c>
      <c r="PM5" s="17" t="s">
        <v>16</v>
      </c>
      <c r="PN5" s="16" t="str">
        <f>+PA5</f>
        <v>ต.ค.</v>
      </c>
      <c r="PO5" s="16" t="str">
        <f t="shared" ref="PO5:PY5" si="31">+PB5</f>
        <v>พ.ย.</v>
      </c>
      <c r="PP5" s="16" t="str">
        <f t="shared" si="31"/>
        <v>ธ.ค.</v>
      </c>
      <c r="PQ5" s="16" t="str">
        <f t="shared" si="31"/>
        <v>ม.ค.</v>
      </c>
      <c r="PR5" s="16" t="str">
        <f t="shared" si="31"/>
        <v>ก.พ.</v>
      </c>
      <c r="PS5" s="16" t="str">
        <f t="shared" si="31"/>
        <v>มี.ค.</v>
      </c>
      <c r="PT5" s="16" t="str">
        <f t="shared" si="31"/>
        <v>เม.ย.</v>
      </c>
      <c r="PU5" s="16" t="str">
        <f t="shared" si="31"/>
        <v>พ.ค.</v>
      </c>
      <c r="PV5" s="16" t="str">
        <f t="shared" si="31"/>
        <v>มิ.ย.</v>
      </c>
      <c r="PW5" s="16" t="str">
        <f t="shared" si="31"/>
        <v>ก.ค.</v>
      </c>
      <c r="PX5" s="16" t="str">
        <f t="shared" si="31"/>
        <v>ส.ค.</v>
      </c>
      <c r="PY5" s="16" t="str">
        <f t="shared" si="31"/>
        <v>ก.ย.</v>
      </c>
      <c r="PZ5" s="17" t="s">
        <v>16</v>
      </c>
      <c r="QA5" s="53"/>
      <c r="QB5" s="16" t="str">
        <f>+PN5</f>
        <v>ต.ค.</v>
      </c>
      <c r="QC5" s="16" t="str">
        <f t="shared" ref="QC5:QM5" si="32">+PO5</f>
        <v>พ.ย.</v>
      </c>
      <c r="QD5" s="16" t="str">
        <f t="shared" si="32"/>
        <v>ธ.ค.</v>
      </c>
      <c r="QE5" s="16" t="str">
        <f t="shared" si="32"/>
        <v>ม.ค.</v>
      </c>
      <c r="QF5" s="16" t="str">
        <f t="shared" si="32"/>
        <v>ก.พ.</v>
      </c>
      <c r="QG5" s="16" t="str">
        <f t="shared" si="32"/>
        <v>มี.ค.</v>
      </c>
      <c r="QH5" s="16" t="str">
        <f t="shared" si="32"/>
        <v>เม.ย.</v>
      </c>
      <c r="QI5" s="16" t="str">
        <f t="shared" si="32"/>
        <v>พ.ค.</v>
      </c>
      <c r="QJ5" s="16" t="str">
        <f t="shared" si="32"/>
        <v>มิ.ย.</v>
      </c>
      <c r="QK5" s="16" t="str">
        <f t="shared" si="32"/>
        <v>ก.ค.</v>
      </c>
      <c r="QL5" s="16" t="str">
        <f t="shared" si="32"/>
        <v>ส.ค.</v>
      </c>
      <c r="QM5" s="16" t="str">
        <f t="shared" si="32"/>
        <v>ก.ย.</v>
      </c>
      <c r="QN5" s="17" t="s">
        <v>16</v>
      </c>
      <c r="QO5" s="16" t="str">
        <f>+QB5</f>
        <v>ต.ค.</v>
      </c>
      <c r="QP5" s="16" t="str">
        <f t="shared" ref="QP5:QZ5" si="33">+QC5</f>
        <v>พ.ย.</v>
      </c>
      <c r="QQ5" s="16" t="str">
        <f t="shared" si="33"/>
        <v>ธ.ค.</v>
      </c>
      <c r="QR5" s="16" t="str">
        <f t="shared" si="33"/>
        <v>ม.ค.</v>
      </c>
      <c r="QS5" s="16" t="str">
        <f t="shared" si="33"/>
        <v>ก.พ.</v>
      </c>
      <c r="QT5" s="16" t="str">
        <f t="shared" si="33"/>
        <v>มี.ค.</v>
      </c>
      <c r="QU5" s="16" t="str">
        <f t="shared" si="33"/>
        <v>เม.ย.</v>
      </c>
      <c r="QV5" s="16" t="str">
        <f t="shared" si="33"/>
        <v>พ.ค.</v>
      </c>
      <c r="QW5" s="16" t="str">
        <f t="shared" si="33"/>
        <v>มิ.ย.</v>
      </c>
      <c r="QX5" s="16" t="str">
        <f t="shared" si="33"/>
        <v>ก.ค.</v>
      </c>
      <c r="QY5" s="16" t="str">
        <f t="shared" si="33"/>
        <v>ส.ค.</v>
      </c>
      <c r="QZ5" s="16" t="str">
        <f t="shared" si="33"/>
        <v>ก.ย.</v>
      </c>
      <c r="RA5" s="17" t="s">
        <v>16</v>
      </c>
      <c r="RB5" s="16" t="str">
        <f>+QO5</f>
        <v>ต.ค.</v>
      </c>
      <c r="RC5" s="16" t="str">
        <f t="shared" ref="RC5:RM5" si="34">+QP5</f>
        <v>พ.ย.</v>
      </c>
      <c r="RD5" s="16" t="str">
        <f t="shared" si="34"/>
        <v>ธ.ค.</v>
      </c>
      <c r="RE5" s="16" t="str">
        <f t="shared" si="34"/>
        <v>ม.ค.</v>
      </c>
      <c r="RF5" s="16" t="str">
        <f t="shared" si="34"/>
        <v>ก.พ.</v>
      </c>
      <c r="RG5" s="16" t="str">
        <f t="shared" si="34"/>
        <v>มี.ค.</v>
      </c>
      <c r="RH5" s="16" t="str">
        <f t="shared" si="34"/>
        <v>เม.ย.</v>
      </c>
      <c r="RI5" s="16" t="str">
        <f t="shared" si="34"/>
        <v>พ.ค.</v>
      </c>
      <c r="RJ5" s="16" t="str">
        <f t="shared" si="34"/>
        <v>มิ.ย.</v>
      </c>
      <c r="RK5" s="16" t="str">
        <f t="shared" si="34"/>
        <v>ก.ค.</v>
      </c>
      <c r="RL5" s="16" t="str">
        <f t="shared" si="34"/>
        <v>ส.ค.</v>
      </c>
      <c r="RM5" s="16" t="str">
        <f t="shared" si="34"/>
        <v>ก.ย.</v>
      </c>
      <c r="RN5" s="17" t="s">
        <v>16</v>
      </c>
      <c r="RO5" s="53"/>
      <c r="RP5" s="16" t="str">
        <f>+RB5</f>
        <v>ต.ค.</v>
      </c>
      <c r="RQ5" s="16" t="str">
        <f t="shared" ref="RQ5:SA5" si="35">+RC5</f>
        <v>พ.ย.</v>
      </c>
      <c r="RR5" s="16" t="str">
        <f t="shared" si="35"/>
        <v>ธ.ค.</v>
      </c>
      <c r="RS5" s="16" t="str">
        <f t="shared" si="35"/>
        <v>ม.ค.</v>
      </c>
      <c r="RT5" s="16" t="str">
        <f t="shared" si="35"/>
        <v>ก.พ.</v>
      </c>
      <c r="RU5" s="16" t="str">
        <f t="shared" si="35"/>
        <v>มี.ค.</v>
      </c>
      <c r="RV5" s="16" t="str">
        <f t="shared" si="35"/>
        <v>เม.ย.</v>
      </c>
      <c r="RW5" s="16" t="str">
        <f t="shared" si="35"/>
        <v>พ.ค.</v>
      </c>
      <c r="RX5" s="16" t="str">
        <f t="shared" si="35"/>
        <v>มิ.ย.</v>
      </c>
      <c r="RY5" s="16" t="str">
        <f t="shared" si="35"/>
        <v>ก.ค.</v>
      </c>
      <c r="RZ5" s="16" t="str">
        <f t="shared" si="35"/>
        <v>ส.ค.</v>
      </c>
      <c r="SA5" s="16" t="str">
        <f t="shared" si="35"/>
        <v>ก.ย.</v>
      </c>
      <c r="SB5" s="17" t="s">
        <v>16</v>
      </c>
      <c r="SC5" s="16" t="str">
        <f>+RP5</f>
        <v>ต.ค.</v>
      </c>
      <c r="SD5" s="16" t="str">
        <f t="shared" ref="SD5:SN5" si="36">+RQ5</f>
        <v>พ.ย.</v>
      </c>
      <c r="SE5" s="16" t="str">
        <f t="shared" si="36"/>
        <v>ธ.ค.</v>
      </c>
      <c r="SF5" s="16" t="str">
        <f t="shared" si="36"/>
        <v>ม.ค.</v>
      </c>
      <c r="SG5" s="16" t="str">
        <f t="shared" si="36"/>
        <v>ก.พ.</v>
      </c>
      <c r="SH5" s="16" t="str">
        <f t="shared" si="36"/>
        <v>มี.ค.</v>
      </c>
      <c r="SI5" s="16" t="str">
        <f t="shared" si="36"/>
        <v>เม.ย.</v>
      </c>
      <c r="SJ5" s="16" t="str">
        <f t="shared" si="36"/>
        <v>พ.ค.</v>
      </c>
      <c r="SK5" s="16" t="str">
        <f t="shared" si="36"/>
        <v>มิ.ย.</v>
      </c>
      <c r="SL5" s="16" t="str">
        <f t="shared" si="36"/>
        <v>ก.ค.</v>
      </c>
      <c r="SM5" s="16" t="str">
        <f t="shared" si="36"/>
        <v>ส.ค.</v>
      </c>
      <c r="SN5" s="16" t="str">
        <f t="shared" si="36"/>
        <v>ก.ย.</v>
      </c>
      <c r="SO5" s="17" t="s">
        <v>16</v>
      </c>
      <c r="SP5" s="16" t="str">
        <f>+SC5</f>
        <v>ต.ค.</v>
      </c>
      <c r="SQ5" s="16" t="str">
        <f t="shared" ref="SQ5:TA5" si="37">+SD5</f>
        <v>พ.ย.</v>
      </c>
      <c r="SR5" s="16" t="str">
        <f t="shared" si="37"/>
        <v>ธ.ค.</v>
      </c>
      <c r="SS5" s="16" t="str">
        <f t="shared" si="37"/>
        <v>ม.ค.</v>
      </c>
      <c r="ST5" s="16" t="str">
        <f t="shared" si="37"/>
        <v>ก.พ.</v>
      </c>
      <c r="SU5" s="16" t="str">
        <f t="shared" si="37"/>
        <v>มี.ค.</v>
      </c>
      <c r="SV5" s="16" t="str">
        <f t="shared" si="37"/>
        <v>เม.ย.</v>
      </c>
      <c r="SW5" s="16" t="str">
        <f t="shared" si="37"/>
        <v>พ.ค.</v>
      </c>
      <c r="SX5" s="16" t="str">
        <f t="shared" si="37"/>
        <v>มิ.ย.</v>
      </c>
      <c r="SY5" s="16" t="str">
        <f t="shared" si="37"/>
        <v>ก.ค.</v>
      </c>
      <c r="SZ5" s="16" t="str">
        <f t="shared" si="37"/>
        <v>ส.ค.</v>
      </c>
      <c r="TA5" s="16" t="str">
        <f t="shared" si="37"/>
        <v>ก.ย.</v>
      </c>
      <c r="TB5" s="17" t="s">
        <v>16</v>
      </c>
      <c r="TC5" s="53"/>
      <c r="TD5" s="16" t="str">
        <f>+SP5</f>
        <v>ต.ค.</v>
      </c>
      <c r="TE5" s="16" t="str">
        <f t="shared" ref="TE5:TO5" si="38">+SQ5</f>
        <v>พ.ย.</v>
      </c>
      <c r="TF5" s="16" t="str">
        <f t="shared" si="38"/>
        <v>ธ.ค.</v>
      </c>
      <c r="TG5" s="16" t="str">
        <f t="shared" si="38"/>
        <v>ม.ค.</v>
      </c>
      <c r="TH5" s="16" t="str">
        <f t="shared" si="38"/>
        <v>ก.พ.</v>
      </c>
      <c r="TI5" s="16" t="str">
        <f t="shared" si="38"/>
        <v>มี.ค.</v>
      </c>
      <c r="TJ5" s="16" t="str">
        <f t="shared" si="38"/>
        <v>เม.ย.</v>
      </c>
      <c r="TK5" s="16" t="str">
        <f t="shared" si="38"/>
        <v>พ.ค.</v>
      </c>
      <c r="TL5" s="16" t="str">
        <f t="shared" si="38"/>
        <v>มิ.ย.</v>
      </c>
      <c r="TM5" s="16" t="str">
        <f t="shared" si="38"/>
        <v>ก.ค.</v>
      </c>
      <c r="TN5" s="16" t="str">
        <f t="shared" si="38"/>
        <v>ส.ค.</v>
      </c>
      <c r="TO5" s="16" t="str">
        <f t="shared" si="38"/>
        <v>ก.ย.</v>
      </c>
      <c r="TP5" s="17" t="s">
        <v>16</v>
      </c>
      <c r="TQ5" s="16" t="str">
        <f>+TD5</f>
        <v>ต.ค.</v>
      </c>
      <c r="TR5" s="16" t="str">
        <f t="shared" ref="TR5:UA5" si="39">+TE5</f>
        <v>พ.ย.</v>
      </c>
      <c r="TS5" s="16" t="str">
        <f t="shared" si="39"/>
        <v>ธ.ค.</v>
      </c>
      <c r="TT5" s="16" t="str">
        <f t="shared" si="39"/>
        <v>ม.ค.</v>
      </c>
      <c r="TU5" s="16" t="str">
        <f t="shared" si="39"/>
        <v>ก.พ.</v>
      </c>
      <c r="TV5" s="16" t="str">
        <f t="shared" si="39"/>
        <v>มี.ค.</v>
      </c>
      <c r="TW5" s="16" t="str">
        <f t="shared" si="39"/>
        <v>เม.ย.</v>
      </c>
      <c r="TX5" s="16" t="str">
        <f t="shared" si="39"/>
        <v>พ.ค.</v>
      </c>
      <c r="TY5" s="16" t="str">
        <f t="shared" si="39"/>
        <v>มิ.ย.</v>
      </c>
      <c r="TZ5" s="16" t="str">
        <f t="shared" si="39"/>
        <v>ก.ค.</v>
      </c>
      <c r="UA5" s="16" t="str">
        <f t="shared" si="39"/>
        <v>ส.ค.</v>
      </c>
      <c r="UB5" s="16" t="str">
        <f>+TO5</f>
        <v>ก.ย.</v>
      </c>
      <c r="UC5" s="17" t="s">
        <v>16</v>
      </c>
      <c r="UD5" s="16" t="str">
        <f>+TQ5</f>
        <v>ต.ค.</v>
      </c>
      <c r="UE5" s="16" t="str">
        <f t="shared" ref="UE5:UO5" si="40">+TR5</f>
        <v>พ.ย.</v>
      </c>
      <c r="UF5" s="16" t="str">
        <f t="shared" si="40"/>
        <v>ธ.ค.</v>
      </c>
      <c r="UG5" s="16" t="str">
        <f t="shared" si="40"/>
        <v>ม.ค.</v>
      </c>
      <c r="UH5" s="16" t="str">
        <f t="shared" si="40"/>
        <v>ก.พ.</v>
      </c>
      <c r="UI5" s="16" t="str">
        <f t="shared" si="40"/>
        <v>มี.ค.</v>
      </c>
      <c r="UJ5" s="16" t="str">
        <f t="shared" si="40"/>
        <v>เม.ย.</v>
      </c>
      <c r="UK5" s="16" t="str">
        <f t="shared" si="40"/>
        <v>พ.ค.</v>
      </c>
      <c r="UL5" s="16" t="str">
        <f t="shared" si="40"/>
        <v>มิ.ย.</v>
      </c>
      <c r="UM5" s="16" t="str">
        <f t="shared" si="40"/>
        <v>ก.ค.</v>
      </c>
      <c r="UN5" s="16" t="str">
        <f t="shared" si="40"/>
        <v>ส.ค.</v>
      </c>
      <c r="UO5" s="16" t="str">
        <f t="shared" si="40"/>
        <v>ก.ย.</v>
      </c>
      <c r="UP5" s="17" t="s">
        <v>16</v>
      </c>
      <c r="UQ5" s="53"/>
      <c r="UR5" s="16" t="str">
        <f>+UD5</f>
        <v>ต.ค.</v>
      </c>
      <c r="US5" s="16" t="str">
        <f t="shared" ref="US5:VC5" si="41">+UE5</f>
        <v>พ.ย.</v>
      </c>
      <c r="UT5" s="16" t="str">
        <f t="shared" si="41"/>
        <v>ธ.ค.</v>
      </c>
      <c r="UU5" s="16" t="str">
        <f t="shared" si="41"/>
        <v>ม.ค.</v>
      </c>
      <c r="UV5" s="16" t="str">
        <f t="shared" si="41"/>
        <v>ก.พ.</v>
      </c>
      <c r="UW5" s="16" t="str">
        <f t="shared" si="41"/>
        <v>มี.ค.</v>
      </c>
      <c r="UX5" s="16" t="str">
        <f t="shared" si="41"/>
        <v>เม.ย.</v>
      </c>
      <c r="UY5" s="16" t="str">
        <f t="shared" si="41"/>
        <v>พ.ค.</v>
      </c>
      <c r="UZ5" s="16" t="str">
        <f t="shared" si="41"/>
        <v>มิ.ย.</v>
      </c>
      <c r="VA5" s="16" t="str">
        <f t="shared" si="41"/>
        <v>ก.ค.</v>
      </c>
      <c r="VB5" s="16" t="str">
        <f t="shared" si="41"/>
        <v>ส.ค.</v>
      </c>
      <c r="VC5" s="16" t="str">
        <f t="shared" si="41"/>
        <v>ก.ย.</v>
      </c>
      <c r="VD5" s="17" t="s">
        <v>16</v>
      </c>
      <c r="VE5" s="16" t="str">
        <f>+UR5</f>
        <v>ต.ค.</v>
      </c>
      <c r="VF5" s="16" t="str">
        <f t="shared" ref="VF5:VP5" si="42">+US5</f>
        <v>พ.ย.</v>
      </c>
      <c r="VG5" s="16" t="str">
        <f t="shared" si="42"/>
        <v>ธ.ค.</v>
      </c>
      <c r="VH5" s="16" t="str">
        <f t="shared" si="42"/>
        <v>ม.ค.</v>
      </c>
      <c r="VI5" s="16" t="str">
        <f t="shared" si="42"/>
        <v>ก.พ.</v>
      </c>
      <c r="VJ5" s="16" t="str">
        <f t="shared" si="42"/>
        <v>มี.ค.</v>
      </c>
      <c r="VK5" s="16" t="str">
        <f t="shared" si="42"/>
        <v>เม.ย.</v>
      </c>
      <c r="VL5" s="16" t="str">
        <f t="shared" si="42"/>
        <v>พ.ค.</v>
      </c>
      <c r="VM5" s="16" t="str">
        <f t="shared" si="42"/>
        <v>มิ.ย.</v>
      </c>
      <c r="VN5" s="16" t="str">
        <f t="shared" si="42"/>
        <v>ก.ค.</v>
      </c>
      <c r="VO5" s="16" t="str">
        <f t="shared" si="42"/>
        <v>ส.ค.</v>
      </c>
      <c r="VP5" s="16" t="str">
        <f t="shared" si="42"/>
        <v>ก.ย.</v>
      </c>
      <c r="VQ5" s="17" t="s">
        <v>16</v>
      </c>
      <c r="VR5" s="16" t="str">
        <f>+VE5</f>
        <v>ต.ค.</v>
      </c>
      <c r="VS5" s="16" t="str">
        <f t="shared" ref="VS5" si="43">+VF5</f>
        <v>พ.ย.</v>
      </c>
      <c r="VT5" s="16" t="str">
        <f t="shared" ref="VT5" si="44">+VG5</f>
        <v>ธ.ค.</v>
      </c>
      <c r="VU5" s="16" t="str">
        <f t="shared" ref="VU5" si="45">+VH5</f>
        <v>ม.ค.</v>
      </c>
      <c r="VV5" s="16" t="str">
        <f t="shared" ref="VV5" si="46">+VI5</f>
        <v>ก.พ.</v>
      </c>
      <c r="VW5" s="16" t="str">
        <f t="shared" ref="VW5" si="47">+VJ5</f>
        <v>มี.ค.</v>
      </c>
      <c r="VX5" s="16" t="str">
        <f t="shared" ref="VX5" si="48">+VK5</f>
        <v>เม.ย.</v>
      </c>
      <c r="VY5" s="16" t="str">
        <f t="shared" ref="VY5" si="49">+VL5</f>
        <v>พ.ค.</v>
      </c>
      <c r="VZ5" s="16" t="str">
        <f t="shared" ref="VZ5" si="50">+VM5</f>
        <v>มิ.ย.</v>
      </c>
      <c r="WA5" s="16" t="str">
        <f t="shared" ref="WA5" si="51">+VN5</f>
        <v>ก.ค.</v>
      </c>
      <c r="WB5" s="16" t="str">
        <f t="shared" ref="WB5" si="52">+VO5</f>
        <v>ส.ค.</v>
      </c>
      <c r="WC5" s="16" t="str">
        <f t="shared" ref="WC5" si="53">+VP5</f>
        <v>ก.ย.</v>
      </c>
      <c r="WD5" s="17" t="s">
        <v>16</v>
      </c>
      <c r="WE5" s="16" t="str">
        <f>+VR5</f>
        <v>ต.ค.</v>
      </c>
      <c r="WF5" s="16" t="str">
        <f t="shared" ref="WF5" si="54">+VS5</f>
        <v>พ.ย.</v>
      </c>
      <c r="WG5" s="16" t="str">
        <f t="shared" ref="WG5" si="55">+VT5</f>
        <v>ธ.ค.</v>
      </c>
      <c r="WH5" s="16" t="str">
        <f t="shared" ref="WH5" si="56">+VU5</f>
        <v>ม.ค.</v>
      </c>
      <c r="WI5" s="16" t="str">
        <f t="shared" ref="WI5" si="57">+VV5</f>
        <v>ก.พ.</v>
      </c>
      <c r="WJ5" s="16" t="str">
        <f t="shared" ref="WJ5" si="58">+VW5</f>
        <v>มี.ค.</v>
      </c>
      <c r="WK5" s="16" t="str">
        <f t="shared" ref="WK5" si="59">+VX5</f>
        <v>เม.ย.</v>
      </c>
      <c r="WL5" s="16" t="str">
        <f t="shared" ref="WL5" si="60">+VY5</f>
        <v>พ.ค.</v>
      </c>
      <c r="WM5" s="16" t="str">
        <f t="shared" ref="WM5" si="61">+VZ5</f>
        <v>มิ.ย.</v>
      </c>
      <c r="WN5" s="16" t="str">
        <f t="shared" ref="WN5" si="62">+WA5</f>
        <v>ก.ค.</v>
      </c>
      <c r="WO5" s="16" t="str">
        <f t="shared" ref="WO5" si="63">+WB5</f>
        <v>ส.ค.</v>
      </c>
      <c r="WP5" s="16" t="str">
        <f t="shared" ref="WP5" si="64">+WC5</f>
        <v>ก.ย.</v>
      </c>
      <c r="WQ5" s="17" t="s">
        <v>16</v>
      </c>
      <c r="WR5" s="16" t="str">
        <f>+WE5</f>
        <v>ต.ค.</v>
      </c>
      <c r="WS5" s="16" t="str">
        <f t="shared" ref="WS5" si="65">+WF5</f>
        <v>พ.ย.</v>
      </c>
      <c r="WT5" s="16" t="str">
        <f t="shared" ref="WT5" si="66">+WG5</f>
        <v>ธ.ค.</v>
      </c>
      <c r="WU5" s="16" t="str">
        <f t="shared" ref="WU5" si="67">+WH5</f>
        <v>ม.ค.</v>
      </c>
      <c r="WV5" s="16" t="str">
        <f t="shared" ref="WV5" si="68">+WI5</f>
        <v>ก.พ.</v>
      </c>
      <c r="WW5" s="16" t="str">
        <f t="shared" ref="WW5" si="69">+WJ5</f>
        <v>มี.ค.</v>
      </c>
      <c r="WX5" s="16" t="str">
        <f t="shared" ref="WX5" si="70">+WK5</f>
        <v>เม.ย.</v>
      </c>
      <c r="WY5" s="16" t="str">
        <f t="shared" ref="WY5" si="71">+WL5</f>
        <v>พ.ค.</v>
      </c>
      <c r="WZ5" s="16" t="str">
        <f t="shared" ref="WZ5" si="72">+WM5</f>
        <v>มิ.ย.</v>
      </c>
      <c r="XA5" s="16" t="str">
        <f t="shared" ref="XA5" si="73">+WN5</f>
        <v>ก.ค.</v>
      </c>
      <c r="XB5" s="16" t="str">
        <f t="shared" ref="XB5" si="74">+WO5</f>
        <v>ส.ค.</v>
      </c>
      <c r="XC5" s="16" t="str">
        <f t="shared" ref="XC5" si="75">+WP5</f>
        <v>ก.ย.</v>
      </c>
      <c r="XD5" s="17" t="s">
        <v>16</v>
      </c>
      <c r="XE5" s="16" t="str">
        <f>+WE5</f>
        <v>ต.ค.</v>
      </c>
      <c r="XF5" s="16" t="str">
        <f t="shared" ref="XF5" si="76">+WF5</f>
        <v>พ.ย.</v>
      </c>
      <c r="XG5" s="16" t="str">
        <f t="shared" ref="XG5" si="77">+WG5</f>
        <v>ธ.ค.</v>
      </c>
      <c r="XH5" s="16" t="str">
        <f t="shared" ref="XH5" si="78">+WH5</f>
        <v>ม.ค.</v>
      </c>
      <c r="XI5" s="16" t="str">
        <f t="shared" ref="XI5" si="79">+WI5</f>
        <v>ก.พ.</v>
      </c>
      <c r="XJ5" s="16" t="str">
        <f t="shared" ref="XJ5" si="80">+WJ5</f>
        <v>มี.ค.</v>
      </c>
      <c r="XK5" s="16" t="str">
        <f t="shared" ref="XK5" si="81">+WK5</f>
        <v>เม.ย.</v>
      </c>
      <c r="XL5" s="16" t="str">
        <f t="shared" ref="XL5" si="82">+WL5</f>
        <v>พ.ค.</v>
      </c>
      <c r="XM5" s="16" t="str">
        <f t="shared" ref="XM5" si="83">+WM5</f>
        <v>มิ.ย.</v>
      </c>
      <c r="XN5" s="16" t="str">
        <f t="shared" ref="XN5" si="84">+WN5</f>
        <v>ก.ค.</v>
      </c>
      <c r="XO5" s="16" t="str">
        <f t="shared" ref="XO5" si="85">+WO5</f>
        <v>ส.ค.</v>
      </c>
      <c r="XP5" s="16" t="str">
        <f t="shared" ref="XP5" si="86">+WP5</f>
        <v>ก.ย.</v>
      </c>
      <c r="XQ5" s="17" t="s">
        <v>16</v>
      </c>
      <c r="XR5" s="16" t="str">
        <f>+WE5</f>
        <v>ต.ค.</v>
      </c>
      <c r="XS5" s="16" t="str">
        <f t="shared" ref="XS5" si="87">+WF5</f>
        <v>พ.ย.</v>
      </c>
      <c r="XT5" s="16" t="str">
        <f t="shared" ref="XT5" si="88">+WG5</f>
        <v>ธ.ค.</v>
      </c>
      <c r="XU5" s="16" t="str">
        <f t="shared" ref="XU5" si="89">+WH5</f>
        <v>ม.ค.</v>
      </c>
      <c r="XV5" s="16" t="str">
        <f t="shared" ref="XV5" si="90">+WI5</f>
        <v>ก.พ.</v>
      </c>
      <c r="XW5" s="16" t="str">
        <f t="shared" ref="XW5" si="91">+WJ5</f>
        <v>มี.ค.</v>
      </c>
      <c r="XX5" s="16" t="str">
        <f t="shared" ref="XX5" si="92">+WK5</f>
        <v>เม.ย.</v>
      </c>
      <c r="XY5" s="16" t="str">
        <f t="shared" ref="XY5" si="93">+WL5</f>
        <v>พ.ค.</v>
      </c>
      <c r="XZ5" s="16" t="str">
        <f t="shared" ref="XZ5" si="94">+WM5</f>
        <v>มิ.ย.</v>
      </c>
      <c r="YA5" s="16" t="str">
        <f t="shared" ref="YA5" si="95">+WN5</f>
        <v>ก.ค.</v>
      </c>
      <c r="YB5" s="16" t="str">
        <f t="shared" ref="YB5" si="96">+WO5</f>
        <v>ส.ค.</v>
      </c>
      <c r="YC5" s="16" t="str">
        <f t="shared" ref="YC5" si="97">+WP5</f>
        <v>ก.ย.</v>
      </c>
      <c r="YD5" s="17" t="s">
        <v>16</v>
      </c>
      <c r="YE5" s="16" t="str">
        <f>+WE5</f>
        <v>ต.ค.</v>
      </c>
      <c r="YF5" s="16" t="str">
        <f t="shared" ref="YF5" si="98">+WF5</f>
        <v>พ.ย.</v>
      </c>
      <c r="YG5" s="16" t="str">
        <f t="shared" ref="YG5" si="99">+WG5</f>
        <v>ธ.ค.</v>
      </c>
      <c r="YH5" s="16" t="str">
        <f t="shared" ref="YH5" si="100">+WH5</f>
        <v>ม.ค.</v>
      </c>
      <c r="YI5" s="16" t="str">
        <f t="shared" ref="YI5" si="101">+WI5</f>
        <v>ก.พ.</v>
      </c>
      <c r="YJ5" s="16" t="str">
        <f t="shared" ref="YJ5" si="102">+WJ5</f>
        <v>มี.ค.</v>
      </c>
      <c r="YK5" s="16" t="str">
        <f t="shared" ref="YK5" si="103">+WK5</f>
        <v>เม.ย.</v>
      </c>
      <c r="YL5" s="16" t="str">
        <f t="shared" ref="YL5" si="104">+WL5</f>
        <v>พ.ค.</v>
      </c>
      <c r="YM5" s="16" t="str">
        <f t="shared" ref="YM5" si="105">+WM5</f>
        <v>มิ.ย.</v>
      </c>
      <c r="YN5" s="16" t="str">
        <f t="shared" ref="YN5" si="106">+WN5</f>
        <v>ก.ค.</v>
      </c>
      <c r="YO5" s="16" t="str">
        <f t="shared" ref="YO5" si="107">+WO5</f>
        <v>ส.ค.</v>
      </c>
      <c r="YP5" s="16" t="str">
        <f t="shared" ref="YP5" si="108">+WP5</f>
        <v>ก.ย.</v>
      </c>
      <c r="YQ5" s="17" t="s">
        <v>16</v>
      </c>
      <c r="YR5" s="16" t="str">
        <f>+WR5</f>
        <v>ต.ค.</v>
      </c>
      <c r="YS5" s="16" t="str">
        <f t="shared" ref="YS5" si="109">+WS5</f>
        <v>พ.ย.</v>
      </c>
      <c r="YT5" s="16" t="str">
        <f t="shared" ref="YT5" si="110">+WT5</f>
        <v>ธ.ค.</v>
      </c>
      <c r="YU5" s="16" t="str">
        <f t="shared" ref="YU5" si="111">+WU5</f>
        <v>ม.ค.</v>
      </c>
      <c r="YV5" s="16" t="str">
        <f t="shared" ref="YV5" si="112">+WV5</f>
        <v>ก.พ.</v>
      </c>
      <c r="YW5" s="16" t="str">
        <f t="shared" ref="YW5" si="113">+WW5</f>
        <v>มี.ค.</v>
      </c>
      <c r="YX5" s="16" t="str">
        <f t="shared" ref="YX5" si="114">+WX5</f>
        <v>เม.ย.</v>
      </c>
      <c r="YY5" s="16" t="str">
        <f t="shared" ref="YY5" si="115">+WY5</f>
        <v>พ.ค.</v>
      </c>
      <c r="YZ5" s="16" t="str">
        <f t="shared" ref="YZ5" si="116">+WZ5</f>
        <v>มิ.ย.</v>
      </c>
      <c r="ZA5" s="16" t="str">
        <f t="shared" ref="ZA5" si="117">+XA5</f>
        <v>ก.ค.</v>
      </c>
      <c r="ZB5" s="16" t="str">
        <f t="shared" ref="ZB5" si="118">+XB5</f>
        <v>ส.ค.</v>
      </c>
      <c r="ZC5" s="16" t="str">
        <f t="shared" ref="ZC5" si="119">+XC5</f>
        <v>ก.ย.</v>
      </c>
      <c r="ZD5" s="17" t="s">
        <v>16</v>
      </c>
      <c r="ZE5" s="53"/>
      <c r="ZF5" s="24"/>
    </row>
    <row r="6" spans="1:682" x14ac:dyDescent="0.55000000000000004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/>
      <c r="U6" s="4"/>
      <c r="V6" s="4"/>
      <c r="W6" s="32"/>
      <c r="X6" s="32"/>
      <c r="Y6" s="4"/>
      <c r="Z6" s="4"/>
      <c r="AA6" s="4"/>
      <c r="AB6" s="4"/>
      <c r="AC6" s="4">
        <f>SUM(Q6:AB6)</f>
        <v>0</v>
      </c>
      <c r="AD6" s="4"/>
      <c r="AE6" s="4"/>
      <c r="AF6" s="4"/>
      <c r="AG6" s="4"/>
      <c r="AH6" s="4"/>
      <c r="AI6" s="4"/>
      <c r="AJ6" s="32"/>
      <c r="AK6" s="32"/>
      <c r="AL6" s="4"/>
      <c r="AM6" s="4"/>
      <c r="AN6" s="4"/>
      <c r="AO6" s="4"/>
      <c r="AP6" s="4">
        <f>SUM(AD6:AO6)</f>
        <v>0</v>
      </c>
      <c r="AQ6" s="4">
        <f>+P6+AC6+AP6</f>
        <v>0</v>
      </c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>
        <f>SUM(AR6:BC6)</f>
        <v>0</v>
      </c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>
        <f>SUM(BE6:BP6)</f>
        <v>0</v>
      </c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>
        <f>SUM(BR6:CC6)</f>
        <v>0</v>
      </c>
      <c r="CE6" s="4">
        <f>+BD6+BQ6+CD6</f>
        <v>0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>
        <f>SUM(CF6:CQ6)</f>
        <v>0</v>
      </c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>
        <f>SUM(CS6:DD6)</f>
        <v>0</v>
      </c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>
        <f>SUM(DF6:DQ6)</f>
        <v>0</v>
      </c>
      <c r="DS6" s="4">
        <f>+CR6+DE6+DR6</f>
        <v>0</v>
      </c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>
        <f>SUM(DT6:EE6)</f>
        <v>0</v>
      </c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>
        <f>SUM(EG6:ER6)</f>
        <v>0</v>
      </c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>
        <f>SUM(ET6:FE6)</f>
        <v>0</v>
      </c>
      <c r="FG6" s="4">
        <f>+EF6+ES6+FF6</f>
        <v>0</v>
      </c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>
        <f>SUM(FH6:FS6)</f>
        <v>0</v>
      </c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>
        <f>SUM(FU6:GF6)</f>
        <v>0</v>
      </c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>
        <f>SUM(GH6:GS6)</f>
        <v>0</v>
      </c>
      <c r="GU6" s="4">
        <f>+FT6+GG6+GT6</f>
        <v>0</v>
      </c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>
        <f>SUM(GV6:HG6)</f>
        <v>0</v>
      </c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>
        <f>SUM(HI6:HT6)</f>
        <v>0</v>
      </c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f>SUM(HV6:IG6)</f>
        <v>0</v>
      </c>
      <c r="II6" s="4">
        <f>+HH6+HU6+IH6</f>
        <v>0</v>
      </c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>
        <f>SUM(IJ6:IU6)</f>
        <v>0</v>
      </c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>
        <f>SUM(IW6:JH6)</f>
        <v>0</v>
      </c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>
        <f>SUM(JJ6:JU6)</f>
        <v>0</v>
      </c>
      <c r="JW6" s="4">
        <f>+IV6+JI6+JV6</f>
        <v>0</v>
      </c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>
        <f>SUM(JX6:KI6)</f>
        <v>0</v>
      </c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>
        <f>SUM(KK6:KV6)</f>
        <v>0</v>
      </c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>
        <f>SUM(KX6:LI6)</f>
        <v>0</v>
      </c>
      <c r="LK6" s="4">
        <f>+KJ6+KW6+LJ6</f>
        <v>0</v>
      </c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>
        <f>SUM(LL6:LW6)</f>
        <v>0</v>
      </c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>
        <f>SUM(LY6:MJ6)</f>
        <v>0</v>
      </c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>
        <f>SUM(ML6:MW6)</f>
        <v>0</v>
      </c>
      <c r="MY6" s="4">
        <f>+LX6+MK6+MX6</f>
        <v>0</v>
      </c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>
        <f>SUM(MZ6:NK6)</f>
        <v>0</v>
      </c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>
        <f>SUM(NM6:NX6)</f>
        <v>0</v>
      </c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f>SUM(NZ6:OK6)</f>
        <v>0</v>
      </c>
      <c r="OM6" s="4">
        <f>+NL6+NY6+OL6</f>
        <v>0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>
        <f>SUM(ON6:OY6)</f>
        <v>0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>
        <f>SUM(PA6:PL6)</f>
        <v>0</v>
      </c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f>SUM(PN6:PY6)</f>
        <v>0</v>
      </c>
      <c r="QA6" s="4">
        <f>+OZ6+PM6+PZ6</f>
        <v>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f>SUM(QB6:QM6)</f>
        <v>0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f>SUM(QO6:QZ6)</f>
        <v>0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f>SUM(RB6:RM6)</f>
        <v>0</v>
      </c>
      <c r="RO6" s="4">
        <f>+QN6+RA6+RN6</f>
        <v>0</v>
      </c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f>SUM(RP6:SA6)</f>
        <v>0</v>
      </c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>
        <f>SUM(SC6:SN6)</f>
        <v>0</v>
      </c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>
        <f>SUM(SP6:TA6)</f>
        <v>0</v>
      </c>
      <c r="TC6" s="4">
        <f>+SB6+SO6+TB6</f>
        <v>0</v>
      </c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>
        <f>SUM(TD6:TO6)</f>
        <v>0</v>
      </c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>
        <f>SUM(TQ6:UB6)</f>
        <v>0</v>
      </c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>
        <f>SUM(UD6:UO6)</f>
        <v>0</v>
      </c>
      <c r="UQ6" s="4">
        <f>+TP6+UC6+UP6</f>
        <v>0</v>
      </c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>
        <f>SUM(UR6:VC6)</f>
        <v>0</v>
      </c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>
        <f>SUM(VE6:VP6)</f>
        <v>0</v>
      </c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>
        <f>SUM(VR6:WC6)</f>
        <v>0</v>
      </c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>
        <f>SUM(WE6:WP6)</f>
        <v>0</v>
      </c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>
        <f>SUM(WR6:XC6)</f>
        <v>0</v>
      </c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>
        <f>SUM(XE6:XP6)</f>
        <v>0</v>
      </c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>
        <f>SUM(XR6:YC6)</f>
        <v>0</v>
      </c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>
        <f>SUM(YE6:YP6)</f>
        <v>0</v>
      </c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>
        <f>SUM(YR6:ZC6)</f>
        <v>0</v>
      </c>
      <c r="ZE6" s="4">
        <f>+VD6+VQ6+WD6+WQ6+XD6+XQ6+YD6+YQ6+ZD6</f>
        <v>0</v>
      </c>
      <c r="ZF6" s="13">
        <f>+AQ6+CE6+DS6+FG6+GU6+II6+JW6+LK6+MY6+OM6+QA6+RO6+TC6+UQ6+ZE6</f>
        <v>0</v>
      </c>
    </row>
    <row r="7" spans="1:682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120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121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122">SUM(AD7:AO7)</f>
        <v>0</v>
      </c>
      <c r="AQ7" s="4">
        <f t="shared" ref="AQ7:AQ40" si="123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124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125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126">SUM(BR7:CC7)</f>
        <v>0</v>
      </c>
      <c r="CE7" s="4">
        <f t="shared" ref="CE7:CE40" si="127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128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129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130">SUM(DF7:DQ7)</f>
        <v>0</v>
      </c>
      <c r="DS7" s="4">
        <f t="shared" ref="DS7:DS40" si="131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40" si="132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40" si="133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134">SUM(ET7:FE7)</f>
        <v>0</v>
      </c>
      <c r="FG7" s="4">
        <f t="shared" ref="FG7:FG40" si="135">+EF7+ES7+FF7</f>
        <v>0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>
        <f t="shared" ref="FT7:FT40" si="136">SUM(FH7:FS7)</f>
        <v>0</v>
      </c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>
        <f t="shared" ref="GG7:GG40" si="137">SUM(FU7:GF7)</f>
        <v>0</v>
      </c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>
        <f t="shared" ref="GT7:GT40" si="138">SUM(GH7:GS7)</f>
        <v>0</v>
      </c>
      <c r="GU7" s="4">
        <f t="shared" ref="GU7:GU40" si="139">+FT7+GG7+GT7</f>
        <v>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 t="shared" ref="HH7:HH40" si="140">SUM(GV7:HG7)</f>
        <v>0</v>
      </c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>
        <f t="shared" ref="HU7:HU40" si="141">SUM(HI7:HT7)</f>
        <v>0</v>
      </c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f t="shared" ref="IH7:IH40" si="142">SUM(HV7:IG7)</f>
        <v>0</v>
      </c>
      <c r="II7" s="4">
        <f t="shared" ref="II7:II40" si="143">+HH7+HU7+IH7</f>
        <v>0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144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145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146">SUM(JJ7:JU7)</f>
        <v>0</v>
      </c>
      <c r="JW7" s="4">
        <f t="shared" ref="JW7:JW40" si="147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148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149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150">SUM(KX7:LI7)</f>
        <v>0</v>
      </c>
      <c r="LK7" s="4">
        <f t="shared" ref="LK7:LK40" si="151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152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153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154">SUM(ML7:MW7)</f>
        <v>0</v>
      </c>
      <c r="MY7" s="4">
        <f t="shared" ref="MY7:MY40" si="155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 t="shared" ref="NL7:NL40" si="156">SUM(MZ7:NK7)</f>
        <v>0</v>
      </c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>
        <f t="shared" ref="NY7:NY40" si="157">SUM(NM7:NX7)</f>
        <v>0</v>
      </c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f t="shared" ref="OL7:OL40" si="158">SUM(NZ7:OK7)</f>
        <v>0</v>
      </c>
      <c r="OM7" s="4">
        <f t="shared" ref="OM7:OM40" si="159">+NL7+NY7+OL7</f>
        <v>0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>
        <f t="shared" ref="OZ7:OZ40" si="160">SUM(ON7:OY7)</f>
        <v>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f t="shared" ref="PM7:PM40" si="161">SUM(PA7:PL7)</f>
        <v>0</v>
      </c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f t="shared" ref="PZ7:PZ40" si="162">SUM(PN7:PY7)</f>
        <v>0</v>
      </c>
      <c r="QA7" s="4">
        <f t="shared" ref="QA7:QA40" si="163">+OZ7+PM7+PZ7</f>
        <v>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>
        <f t="shared" ref="QN7:QN40" si="164">SUM(QB7:QM7)</f>
        <v>0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f t="shared" ref="RA7:RA40" si="165">SUM(QO7:QZ7)</f>
        <v>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f t="shared" ref="RN7:RN40" si="166">SUM(RB7:RM7)</f>
        <v>0</v>
      </c>
      <c r="RO7" s="4">
        <f t="shared" ref="RO7:RO40" si="167">+QN7+RA7+RN7</f>
        <v>0</v>
      </c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f t="shared" ref="SB7:SB40" si="168">SUM(RP7:SA7)</f>
        <v>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>
        <f t="shared" ref="SO7:SO40" si="169">SUM(SC7:SN7)</f>
        <v>0</v>
      </c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>
        <f t="shared" ref="TB7:TB40" si="170">SUM(SP7:TA7)</f>
        <v>0</v>
      </c>
      <c r="TC7" s="4">
        <f t="shared" ref="TC7:TC40" si="171">+SB7+SO7+TB7</f>
        <v>0</v>
      </c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>
        <f t="shared" ref="TP7:TP40" si="172">SUM(TD7:TO7)</f>
        <v>0</v>
      </c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>
        <f t="shared" ref="UC7:UC40" si="173">SUM(TQ7:UB7)</f>
        <v>0</v>
      </c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>
        <f t="shared" ref="UP7:UP40" si="174">SUM(UD7:UO7)</f>
        <v>0</v>
      </c>
      <c r="UQ7" s="4">
        <f t="shared" ref="UQ7:UQ40" si="175">+TP7+UC7+UP7</f>
        <v>0</v>
      </c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>
        <f t="shared" ref="VD7:VD40" si="176">SUM(UR7:VC7)</f>
        <v>0</v>
      </c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>
        <f t="shared" ref="VQ7:VQ40" si="177">SUM(VE7:VP7)</f>
        <v>0</v>
      </c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>
        <f t="shared" ref="WD7:WD40" si="178">SUM(VR7:WC7)</f>
        <v>0</v>
      </c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>
        <f t="shared" ref="WQ7:WQ40" si="179">SUM(WE7:WP7)</f>
        <v>0</v>
      </c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>
        <f t="shared" ref="XD7:XD40" si="180">SUM(WR7:XC7)</f>
        <v>0</v>
      </c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>
        <f t="shared" ref="XQ7:XQ40" si="181">SUM(XE7:XP7)</f>
        <v>0</v>
      </c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>
        <f t="shared" ref="YD7:YD40" si="182">SUM(XR7:YC7)</f>
        <v>0</v>
      </c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>
        <f t="shared" ref="YQ7:YQ40" si="183">SUM(YE7:YP7)</f>
        <v>0</v>
      </c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>
        <f t="shared" ref="ZD7:ZD40" si="184">SUM(YR7:ZC7)</f>
        <v>0</v>
      </c>
      <c r="ZE7" s="4">
        <f t="shared" ref="ZE7:ZE40" si="185">+VD7+VQ7+WD7+WQ7+XD7+XQ7+YD7+YQ7+ZD7</f>
        <v>0</v>
      </c>
      <c r="ZF7" s="13">
        <f t="shared" ref="ZF7:ZF39" si="186">+AQ7+CE7+DS7+FG7+GU7+II7+JW7+LK7+MY7+OM7+QA7+RO7+TC7+UQ7+ZE7</f>
        <v>0</v>
      </c>
    </row>
    <row r="8" spans="1:682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120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121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122"/>
        <v>0</v>
      </c>
      <c r="AQ8" s="4">
        <f t="shared" si="123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124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125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126"/>
        <v>0</v>
      </c>
      <c r="CE8" s="4">
        <f t="shared" si="127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128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129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130"/>
        <v>0</v>
      </c>
      <c r="DS8" s="4">
        <f t="shared" si="131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132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133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134"/>
        <v>0</v>
      </c>
      <c r="FG8" s="4">
        <f t="shared" si="135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136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137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138"/>
        <v>0</v>
      </c>
      <c r="GU8" s="4">
        <f t="shared" si="139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140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141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142"/>
        <v>0</v>
      </c>
      <c r="II8" s="4">
        <f t="shared" si="143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144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145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146"/>
        <v>0</v>
      </c>
      <c r="JW8" s="4">
        <f t="shared" si="147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148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149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150"/>
        <v>0</v>
      </c>
      <c r="LK8" s="4">
        <f t="shared" si="151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152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153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154"/>
        <v>0</v>
      </c>
      <c r="MY8" s="4">
        <f t="shared" si="155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si="156"/>
        <v>0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>
        <f t="shared" si="157"/>
        <v>0</v>
      </c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>
        <f t="shared" si="158"/>
        <v>0</v>
      </c>
      <c r="OM8" s="4">
        <f t="shared" si="159"/>
        <v>0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>
        <f t="shared" si="160"/>
        <v>0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f t="shared" si="161"/>
        <v>0</v>
      </c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f t="shared" si="162"/>
        <v>0</v>
      </c>
      <c r="QA8" s="4">
        <f t="shared" si="163"/>
        <v>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>
        <f t="shared" si="164"/>
        <v>0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f t="shared" si="165"/>
        <v>0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f t="shared" si="166"/>
        <v>0</v>
      </c>
      <c r="RO8" s="4">
        <f t="shared" si="167"/>
        <v>0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f t="shared" si="168"/>
        <v>0</v>
      </c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>
        <f t="shared" si="169"/>
        <v>0</v>
      </c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>
        <f t="shared" si="170"/>
        <v>0</v>
      </c>
      <c r="TC8" s="4">
        <f t="shared" si="171"/>
        <v>0</v>
      </c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>
        <f t="shared" si="172"/>
        <v>0</v>
      </c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>
        <f t="shared" si="173"/>
        <v>0</v>
      </c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>
        <f t="shared" si="174"/>
        <v>0</v>
      </c>
      <c r="UQ8" s="4">
        <f t="shared" si="175"/>
        <v>0</v>
      </c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>
        <f t="shared" si="176"/>
        <v>0</v>
      </c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>
        <f t="shared" si="177"/>
        <v>0</v>
      </c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>
        <f t="shared" si="178"/>
        <v>0</v>
      </c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>
        <f t="shared" si="179"/>
        <v>0</v>
      </c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>
        <f t="shared" si="180"/>
        <v>0</v>
      </c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>
        <f t="shared" si="181"/>
        <v>0</v>
      </c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>
        <f t="shared" si="182"/>
        <v>0</v>
      </c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>
        <f t="shared" si="183"/>
        <v>0</v>
      </c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>
        <f t="shared" si="184"/>
        <v>0</v>
      </c>
      <c r="ZE8" s="4">
        <f t="shared" si="185"/>
        <v>0</v>
      </c>
      <c r="ZF8" s="13">
        <f t="shared" si="186"/>
        <v>0</v>
      </c>
    </row>
    <row r="9" spans="1:682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120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121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122"/>
        <v>0</v>
      </c>
      <c r="AQ9" s="4">
        <f t="shared" si="123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124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125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126"/>
        <v>0</v>
      </c>
      <c r="CE9" s="4">
        <f t="shared" si="127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128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129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130"/>
        <v>0</v>
      </c>
      <c r="DS9" s="4">
        <f t="shared" si="131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132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133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134"/>
        <v>0</v>
      </c>
      <c r="FG9" s="4">
        <f t="shared" si="135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136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137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138"/>
        <v>0</v>
      </c>
      <c r="GU9" s="4">
        <f t="shared" si="139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140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141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142"/>
        <v>0</v>
      </c>
      <c r="II9" s="4">
        <f t="shared" si="143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144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145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146"/>
        <v>0</v>
      </c>
      <c r="JW9" s="4">
        <f t="shared" si="147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148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149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150"/>
        <v>0</v>
      </c>
      <c r="LK9" s="4">
        <f t="shared" si="151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152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153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154"/>
        <v>0</v>
      </c>
      <c r="MY9" s="4">
        <f t="shared" si="155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156"/>
        <v>0</v>
      </c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f t="shared" si="157"/>
        <v>0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f t="shared" si="158"/>
        <v>0</v>
      </c>
      <c r="OM9" s="4">
        <f t="shared" si="159"/>
        <v>0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>
        <f t="shared" si="160"/>
        <v>0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f t="shared" si="161"/>
        <v>0</v>
      </c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f t="shared" si="162"/>
        <v>0</v>
      </c>
      <c r="QA9" s="4">
        <f t="shared" si="163"/>
        <v>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>
        <f t="shared" si="164"/>
        <v>0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f t="shared" si="165"/>
        <v>0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f t="shared" si="166"/>
        <v>0</v>
      </c>
      <c r="RO9" s="4">
        <f t="shared" si="167"/>
        <v>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f t="shared" si="168"/>
        <v>0</v>
      </c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>
        <f t="shared" si="169"/>
        <v>0</v>
      </c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>
        <f t="shared" si="170"/>
        <v>0</v>
      </c>
      <c r="TC9" s="4">
        <f t="shared" si="171"/>
        <v>0</v>
      </c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>
        <f t="shared" si="172"/>
        <v>0</v>
      </c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>
        <f t="shared" si="173"/>
        <v>0</v>
      </c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>
        <f t="shared" si="174"/>
        <v>0</v>
      </c>
      <c r="UQ9" s="4">
        <f t="shared" si="175"/>
        <v>0</v>
      </c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>
        <f t="shared" si="176"/>
        <v>0</v>
      </c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>
        <f t="shared" si="177"/>
        <v>0</v>
      </c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>
        <f t="shared" si="178"/>
        <v>0</v>
      </c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>
        <f t="shared" si="179"/>
        <v>0</v>
      </c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>
        <f t="shared" si="180"/>
        <v>0</v>
      </c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>
        <f t="shared" si="181"/>
        <v>0</v>
      </c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>
        <f t="shared" si="182"/>
        <v>0</v>
      </c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>
        <f t="shared" si="183"/>
        <v>0</v>
      </c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>
        <f t="shared" si="184"/>
        <v>0</v>
      </c>
      <c r="ZE9" s="4">
        <f t="shared" si="185"/>
        <v>0</v>
      </c>
      <c r="ZF9" s="13">
        <f t="shared" si="186"/>
        <v>0</v>
      </c>
    </row>
    <row r="10" spans="1:682" x14ac:dyDescent="0.55000000000000004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120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121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122"/>
        <v>0</v>
      </c>
      <c r="AQ10" s="4">
        <f t="shared" si="123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124"/>
        <v>0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f t="shared" si="125"/>
        <v>0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>
        <f t="shared" si="126"/>
        <v>0</v>
      </c>
      <c r="CE10" s="4">
        <f t="shared" si="127"/>
        <v>0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>
        <f t="shared" si="128"/>
        <v>0</v>
      </c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>
        <f t="shared" si="129"/>
        <v>0</v>
      </c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>
        <f t="shared" si="130"/>
        <v>0</v>
      </c>
      <c r="DS10" s="4">
        <f t="shared" si="131"/>
        <v>0</v>
      </c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f t="shared" si="132"/>
        <v>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>
        <f t="shared" si="133"/>
        <v>0</v>
      </c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f t="shared" si="134"/>
        <v>0</v>
      </c>
      <c r="FG10" s="4">
        <f t="shared" si="135"/>
        <v>0</v>
      </c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>
        <f t="shared" si="136"/>
        <v>0</v>
      </c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>
        <f t="shared" si="137"/>
        <v>0</v>
      </c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>
        <f t="shared" si="138"/>
        <v>0</v>
      </c>
      <c r="GU10" s="4">
        <f t="shared" si="139"/>
        <v>0</v>
      </c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>
        <f t="shared" si="140"/>
        <v>0</v>
      </c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>
        <f t="shared" si="141"/>
        <v>0</v>
      </c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f t="shared" si="142"/>
        <v>0</v>
      </c>
      <c r="II10" s="4">
        <f t="shared" si="143"/>
        <v>0</v>
      </c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>
        <f t="shared" si="144"/>
        <v>0</v>
      </c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>
        <f t="shared" si="145"/>
        <v>0</v>
      </c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>
        <f t="shared" si="146"/>
        <v>0</v>
      </c>
      <c r="JW10" s="4">
        <f t="shared" si="147"/>
        <v>0</v>
      </c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>
        <f t="shared" si="148"/>
        <v>0</v>
      </c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>
        <f t="shared" si="149"/>
        <v>0</v>
      </c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>
        <f t="shared" si="150"/>
        <v>0</v>
      </c>
      <c r="LK10" s="4">
        <f t="shared" si="151"/>
        <v>0</v>
      </c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>
        <f t="shared" si="152"/>
        <v>0</v>
      </c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>
        <f t="shared" si="153"/>
        <v>0</v>
      </c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>
        <f t="shared" si="154"/>
        <v>0</v>
      </c>
      <c r="MY10" s="4">
        <f t="shared" si="155"/>
        <v>0</v>
      </c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>
        <f t="shared" si="156"/>
        <v>0</v>
      </c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>
        <f t="shared" si="157"/>
        <v>0</v>
      </c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>
        <f t="shared" si="158"/>
        <v>0</v>
      </c>
      <c r="OM10" s="4">
        <f t="shared" si="159"/>
        <v>0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>
        <f t="shared" si="160"/>
        <v>0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f t="shared" si="161"/>
        <v>0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>
        <f t="shared" si="162"/>
        <v>0</v>
      </c>
      <c r="QA10" s="4">
        <f t="shared" si="163"/>
        <v>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f t="shared" si="164"/>
        <v>0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f t="shared" si="165"/>
        <v>0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f t="shared" si="166"/>
        <v>0</v>
      </c>
      <c r="RO10" s="4">
        <f t="shared" si="167"/>
        <v>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f t="shared" si="168"/>
        <v>0</v>
      </c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>
        <f t="shared" si="169"/>
        <v>0</v>
      </c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>
        <f t="shared" si="170"/>
        <v>0</v>
      </c>
      <c r="TC10" s="4">
        <f t="shared" si="171"/>
        <v>0</v>
      </c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>
        <f t="shared" si="172"/>
        <v>0</v>
      </c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>
        <f t="shared" si="173"/>
        <v>0</v>
      </c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>
        <f t="shared" si="174"/>
        <v>0</v>
      </c>
      <c r="UQ10" s="4">
        <f t="shared" si="175"/>
        <v>0</v>
      </c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>
        <f t="shared" si="176"/>
        <v>0</v>
      </c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>
        <f t="shared" si="177"/>
        <v>0</v>
      </c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>
        <f t="shared" si="178"/>
        <v>0</v>
      </c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>
        <f t="shared" si="179"/>
        <v>0</v>
      </c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>
        <f t="shared" si="180"/>
        <v>0</v>
      </c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>
        <f t="shared" si="181"/>
        <v>0</v>
      </c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>
        <f t="shared" si="182"/>
        <v>0</v>
      </c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>
        <f t="shared" si="183"/>
        <v>0</v>
      </c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>
        <f t="shared" si="184"/>
        <v>0</v>
      </c>
      <c r="ZE10" s="4">
        <f t="shared" si="185"/>
        <v>0</v>
      </c>
      <c r="ZF10" s="13">
        <f t="shared" si="186"/>
        <v>0</v>
      </c>
    </row>
    <row r="11" spans="1:682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120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121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122"/>
        <v>0</v>
      </c>
      <c r="AQ11" s="4">
        <f t="shared" si="123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124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125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126"/>
        <v>0</v>
      </c>
      <c r="CE11" s="4">
        <f t="shared" si="127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128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129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130"/>
        <v>0</v>
      </c>
      <c r="DS11" s="4">
        <f t="shared" si="131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132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133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134"/>
        <v>0</v>
      </c>
      <c r="FG11" s="4">
        <f t="shared" si="135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136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137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138"/>
        <v>0</v>
      </c>
      <c r="GU11" s="4">
        <f t="shared" si="139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140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141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142"/>
        <v>0</v>
      </c>
      <c r="II11" s="4">
        <f t="shared" si="143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144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145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146"/>
        <v>0</v>
      </c>
      <c r="JW11" s="4">
        <f t="shared" si="147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148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149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150"/>
        <v>0</v>
      </c>
      <c r="LK11" s="4">
        <f t="shared" si="151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152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153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154"/>
        <v>0</v>
      </c>
      <c r="MY11" s="4">
        <f t="shared" si="155"/>
        <v>0</v>
      </c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>
        <f t="shared" si="156"/>
        <v>0</v>
      </c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>
        <f t="shared" si="157"/>
        <v>0</v>
      </c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f t="shared" si="158"/>
        <v>0</v>
      </c>
      <c r="OM11" s="4">
        <f t="shared" si="159"/>
        <v>0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>
        <f t="shared" si="160"/>
        <v>0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f t="shared" si="161"/>
        <v>0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f t="shared" si="162"/>
        <v>0</v>
      </c>
      <c r="QA11" s="4">
        <f t="shared" si="163"/>
        <v>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f t="shared" si="164"/>
        <v>0</v>
      </c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f t="shared" si="165"/>
        <v>0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f t="shared" si="166"/>
        <v>0</v>
      </c>
      <c r="RO11" s="4">
        <f t="shared" si="167"/>
        <v>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f t="shared" si="168"/>
        <v>0</v>
      </c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>
        <f t="shared" si="169"/>
        <v>0</v>
      </c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>
        <f t="shared" si="170"/>
        <v>0</v>
      </c>
      <c r="TC11" s="4">
        <f t="shared" si="171"/>
        <v>0</v>
      </c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>
        <f t="shared" si="172"/>
        <v>0</v>
      </c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>
        <f t="shared" si="173"/>
        <v>0</v>
      </c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>
        <f t="shared" si="174"/>
        <v>0</v>
      </c>
      <c r="UQ11" s="4">
        <f t="shared" si="175"/>
        <v>0</v>
      </c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>
        <f t="shared" si="176"/>
        <v>0</v>
      </c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>
        <f t="shared" si="177"/>
        <v>0</v>
      </c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>
        <f t="shared" si="178"/>
        <v>0</v>
      </c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>
        <f t="shared" si="179"/>
        <v>0</v>
      </c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>
        <f t="shared" si="180"/>
        <v>0</v>
      </c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>
        <f t="shared" si="181"/>
        <v>0</v>
      </c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>
        <f t="shared" si="182"/>
        <v>0</v>
      </c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>
        <f t="shared" si="183"/>
        <v>0</v>
      </c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>
        <f t="shared" si="184"/>
        <v>0</v>
      </c>
      <c r="ZE11" s="4">
        <f t="shared" si="185"/>
        <v>0</v>
      </c>
      <c r="ZF11" s="13">
        <f t="shared" si="186"/>
        <v>0</v>
      </c>
    </row>
    <row r="12" spans="1:682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120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121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122"/>
        <v>0</v>
      </c>
      <c r="AQ12" s="4">
        <f t="shared" si="123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124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125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126"/>
        <v>0</v>
      </c>
      <c r="CE12" s="4">
        <f t="shared" si="127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128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129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130"/>
        <v>0</v>
      </c>
      <c r="DS12" s="4">
        <f t="shared" si="131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132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133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134"/>
        <v>0</v>
      </c>
      <c r="FG12" s="4">
        <f t="shared" si="135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136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137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138"/>
        <v>0</v>
      </c>
      <c r="GU12" s="4">
        <f t="shared" si="139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140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141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142"/>
        <v>0</v>
      </c>
      <c r="II12" s="4">
        <f t="shared" si="143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144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145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146"/>
        <v>0</v>
      </c>
      <c r="JW12" s="4">
        <f t="shared" si="147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148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149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150"/>
        <v>0</v>
      </c>
      <c r="LK12" s="4">
        <f t="shared" si="151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152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153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154"/>
        <v>0</v>
      </c>
      <c r="MY12" s="4">
        <f t="shared" si="155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156"/>
        <v>0</v>
      </c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>
        <f t="shared" si="157"/>
        <v>0</v>
      </c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f t="shared" si="158"/>
        <v>0</v>
      </c>
      <c r="OM12" s="4">
        <f t="shared" si="159"/>
        <v>0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>
        <f t="shared" si="160"/>
        <v>0</v>
      </c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f t="shared" si="161"/>
        <v>0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f t="shared" si="162"/>
        <v>0</v>
      </c>
      <c r="QA12" s="4">
        <f t="shared" si="163"/>
        <v>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>
        <f t="shared" si="164"/>
        <v>0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f t="shared" si="165"/>
        <v>0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f t="shared" si="166"/>
        <v>0</v>
      </c>
      <c r="RO12" s="4">
        <f t="shared" si="167"/>
        <v>0</v>
      </c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>
        <f t="shared" si="168"/>
        <v>0</v>
      </c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>
        <f t="shared" si="169"/>
        <v>0</v>
      </c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>
        <f t="shared" si="170"/>
        <v>0</v>
      </c>
      <c r="TC12" s="4">
        <f t="shared" si="171"/>
        <v>0</v>
      </c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>
        <f t="shared" si="172"/>
        <v>0</v>
      </c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>
        <f t="shared" si="173"/>
        <v>0</v>
      </c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>
        <f t="shared" si="174"/>
        <v>0</v>
      </c>
      <c r="UQ12" s="4">
        <f t="shared" si="175"/>
        <v>0</v>
      </c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>
        <f t="shared" si="176"/>
        <v>0</v>
      </c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>
        <f t="shared" si="177"/>
        <v>0</v>
      </c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>
        <f t="shared" si="178"/>
        <v>0</v>
      </c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>
        <f t="shared" si="179"/>
        <v>0</v>
      </c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>
        <f t="shared" si="180"/>
        <v>0</v>
      </c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>
        <f t="shared" si="181"/>
        <v>0</v>
      </c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>
        <f t="shared" si="182"/>
        <v>0</v>
      </c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>
        <f t="shared" si="183"/>
        <v>0</v>
      </c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>
        <f t="shared" si="184"/>
        <v>0</v>
      </c>
      <c r="ZE12" s="4">
        <f t="shared" si="185"/>
        <v>0</v>
      </c>
      <c r="ZF12" s="13">
        <f t="shared" si="186"/>
        <v>0</v>
      </c>
    </row>
    <row r="13" spans="1:682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120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121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122"/>
        <v>0</v>
      </c>
      <c r="AQ13" s="4">
        <f t="shared" si="123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124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125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126"/>
        <v>0</v>
      </c>
      <c r="CE13" s="4">
        <f t="shared" si="127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128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129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130"/>
        <v>0</v>
      </c>
      <c r="DS13" s="4">
        <f t="shared" si="131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132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133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134"/>
        <v>0</v>
      </c>
      <c r="FG13" s="4">
        <f t="shared" si="135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136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137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138"/>
        <v>0</v>
      </c>
      <c r="GU13" s="4">
        <f t="shared" si="139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140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141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142"/>
        <v>0</v>
      </c>
      <c r="II13" s="4">
        <f t="shared" si="143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144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145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146"/>
        <v>0</v>
      </c>
      <c r="JW13" s="4">
        <f t="shared" si="147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148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149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150"/>
        <v>0</v>
      </c>
      <c r="LK13" s="4">
        <f t="shared" si="151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152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153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154"/>
        <v>0</v>
      </c>
      <c r="MY13" s="4">
        <f t="shared" si="155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156"/>
        <v>0</v>
      </c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>
        <f t="shared" si="157"/>
        <v>0</v>
      </c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f t="shared" si="158"/>
        <v>0</v>
      </c>
      <c r="OM13" s="4">
        <f t="shared" si="159"/>
        <v>0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>
        <f t="shared" si="160"/>
        <v>0</v>
      </c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f t="shared" si="161"/>
        <v>0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f t="shared" si="162"/>
        <v>0</v>
      </c>
      <c r="QA13" s="4">
        <f t="shared" si="163"/>
        <v>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>
        <f t="shared" si="164"/>
        <v>0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f t="shared" si="165"/>
        <v>0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f t="shared" si="166"/>
        <v>0</v>
      </c>
      <c r="RO13" s="4">
        <f t="shared" si="167"/>
        <v>0</v>
      </c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>
        <f t="shared" si="168"/>
        <v>0</v>
      </c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>
        <f t="shared" si="169"/>
        <v>0</v>
      </c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>
        <f t="shared" si="170"/>
        <v>0</v>
      </c>
      <c r="TC13" s="4">
        <f t="shared" si="171"/>
        <v>0</v>
      </c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>
        <f t="shared" si="172"/>
        <v>0</v>
      </c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>
        <f t="shared" si="173"/>
        <v>0</v>
      </c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>
        <f t="shared" si="174"/>
        <v>0</v>
      </c>
      <c r="UQ13" s="4">
        <f t="shared" si="175"/>
        <v>0</v>
      </c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>
        <f t="shared" si="176"/>
        <v>0</v>
      </c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>
        <f t="shared" si="177"/>
        <v>0</v>
      </c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>
        <f t="shared" si="178"/>
        <v>0</v>
      </c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>
        <f t="shared" si="179"/>
        <v>0</v>
      </c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>
        <f t="shared" si="180"/>
        <v>0</v>
      </c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>
        <f t="shared" si="181"/>
        <v>0</v>
      </c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>
        <f t="shared" si="182"/>
        <v>0</v>
      </c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>
        <f t="shared" si="183"/>
        <v>0</v>
      </c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>
        <f t="shared" si="184"/>
        <v>0</v>
      </c>
      <c r="ZE13" s="4">
        <f t="shared" si="185"/>
        <v>0</v>
      </c>
      <c r="ZF13" s="13">
        <f t="shared" si="186"/>
        <v>0</v>
      </c>
    </row>
    <row r="14" spans="1:682" x14ac:dyDescent="0.55000000000000004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120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121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122"/>
        <v>0</v>
      </c>
      <c r="AQ14" s="4">
        <f t="shared" si="123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124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125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126"/>
        <v>0</v>
      </c>
      <c r="CE14" s="4">
        <f t="shared" si="127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128"/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>
        <f t="shared" si="129"/>
        <v>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130"/>
        <v>0</v>
      </c>
      <c r="DS14" s="4">
        <f t="shared" si="131"/>
        <v>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132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133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134"/>
        <v>0</v>
      </c>
      <c r="FG14" s="4">
        <f t="shared" si="135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136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137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138"/>
        <v>0</v>
      </c>
      <c r="GU14" s="4">
        <f t="shared" si="139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140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141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142"/>
        <v>0</v>
      </c>
      <c r="II14" s="4">
        <f t="shared" si="143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144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145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146"/>
        <v>0</v>
      </c>
      <c r="JW14" s="4">
        <f t="shared" si="147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148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149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150"/>
        <v>0</v>
      </c>
      <c r="LK14" s="4">
        <f t="shared" si="151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152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153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154"/>
        <v>0</v>
      </c>
      <c r="MY14" s="4">
        <f t="shared" si="155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156"/>
        <v>0</v>
      </c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>
        <f t="shared" si="157"/>
        <v>0</v>
      </c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f t="shared" si="158"/>
        <v>0</v>
      </c>
      <c r="OM14" s="4">
        <f t="shared" si="159"/>
        <v>0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>
        <f t="shared" si="160"/>
        <v>0</v>
      </c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f t="shared" si="161"/>
        <v>0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f t="shared" si="162"/>
        <v>0</v>
      </c>
      <c r="QA14" s="4">
        <f t="shared" si="163"/>
        <v>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f t="shared" si="164"/>
        <v>0</v>
      </c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f t="shared" si="165"/>
        <v>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f t="shared" si="166"/>
        <v>0</v>
      </c>
      <c r="RO14" s="4">
        <f t="shared" si="167"/>
        <v>0</v>
      </c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>
        <f t="shared" si="168"/>
        <v>0</v>
      </c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>
        <f t="shared" si="169"/>
        <v>0</v>
      </c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>
        <f t="shared" si="170"/>
        <v>0</v>
      </c>
      <c r="TC14" s="4">
        <f t="shared" si="171"/>
        <v>0</v>
      </c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>
        <f t="shared" si="172"/>
        <v>0</v>
      </c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>
        <f t="shared" si="173"/>
        <v>0</v>
      </c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>
        <f t="shared" si="174"/>
        <v>0</v>
      </c>
      <c r="UQ14" s="4">
        <f t="shared" si="175"/>
        <v>0</v>
      </c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>
        <f t="shared" si="176"/>
        <v>0</v>
      </c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>
        <f t="shared" si="177"/>
        <v>0</v>
      </c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>
        <f t="shared" si="178"/>
        <v>0</v>
      </c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>
        <f t="shared" si="179"/>
        <v>0</v>
      </c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>
        <f t="shared" si="180"/>
        <v>0</v>
      </c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>
        <f t="shared" si="181"/>
        <v>0</v>
      </c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>
        <f t="shared" si="182"/>
        <v>0</v>
      </c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>
        <f t="shared" si="183"/>
        <v>0</v>
      </c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>
        <f t="shared" si="184"/>
        <v>0</v>
      </c>
      <c r="ZE14" s="4">
        <f t="shared" si="185"/>
        <v>0</v>
      </c>
      <c r="ZF14" s="13">
        <f t="shared" si="186"/>
        <v>0</v>
      </c>
    </row>
    <row r="15" spans="1:682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120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121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122"/>
        <v>0</v>
      </c>
      <c r="AQ15" s="4">
        <f t="shared" si="123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124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125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126"/>
        <v>0</v>
      </c>
      <c r="CE15" s="4">
        <f t="shared" si="127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128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129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130"/>
        <v>0</v>
      </c>
      <c r="DS15" s="4">
        <f t="shared" si="131"/>
        <v>0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>
        <f t="shared" si="132"/>
        <v>0</v>
      </c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133"/>
        <v>0</v>
      </c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134"/>
        <v>0</v>
      </c>
      <c r="FG15" s="4">
        <f t="shared" si="135"/>
        <v>0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>
        <f t="shared" si="136"/>
        <v>0</v>
      </c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>
        <f t="shared" si="137"/>
        <v>0</v>
      </c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>
        <f t="shared" si="138"/>
        <v>0</v>
      </c>
      <c r="GU15" s="4">
        <f t="shared" si="139"/>
        <v>0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140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141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142"/>
        <v>0</v>
      </c>
      <c r="II15" s="4">
        <f t="shared" si="143"/>
        <v>0</v>
      </c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f t="shared" si="144"/>
        <v>0</v>
      </c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>
        <f t="shared" si="145"/>
        <v>0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>
        <f t="shared" si="146"/>
        <v>0</v>
      </c>
      <c r="JW15" s="4">
        <f t="shared" si="147"/>
        <v>0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f t="shared" si="148"/>
        <v>0</v>
      </c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>
        <f t="shared" si="149"/>
        <v>0</v>
      </c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>
        <f t="shared" si="150"/>
        <v>0</v>
      </c>
      <c r="LK15" s="4">
        <f t="shared" si="151"/>
        <v>0</v>
      </c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>
        <f t="shared" si="152"/>
        <v>0</v>
      </c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>
        <f t="shared" si="153"/>
        <v>0</v>
      </c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>
        <f t="shared" si="154"/>
        <v>0</v>
      </c>
      <c r="MY15" s="4">
        <f t="shared" si="155"/>
        <v>0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156"/>
        <v>0</v>
      </c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>
        <f t="shared" si="157"/>
        <v>0</v>
      </c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f t="shared" si="158"/>
        <v>0</v>
      </c>
      <c r="OM15" s="4">
        <f t="shared" si="159"/>
        <v>0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>
        <f t="shared" si="160"/>
        <v>0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f t="shared" si="161"/>
        <v>0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f t="shared" si="162"/>
        <v>0</v>
      </c>
      <c r="QA15" s="4">
        <f t="shared" si="163"/>
        <v>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f t="shared" si="164"/>
        <v>0</v>
      </c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f t="shared" si="165"/>
        <v>0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f t="shared" si="166"/>
        <v>0</v>
      </c>
      <c r="RO15" s="4">
        <f t="shared" si="167"/>
        <v>0</v>
      </c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f t="shared" si="168"/>
        <v>0</v>
      </c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>
        <f t="shared" si="169"/>
        <v>0</v>
      </c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>
        <f t="shared" si="170"/>
        <v>0</v>
      </c>
      <c r="TC15" s="4">
        <f t="shared" si="171"/>
        <v>0</v>
      </c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>
        <f t="shared" si="172"/>
        <v>0</v>
      </c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>
        <f t="shared" si="173"/>
        <v>0</v>
      </c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>
        <f t="shared" si="174"/>
        <v>0</v>
      </c>
      <c r="UQ15" s="4">
        <f t="shared" si="175"/>
        <v>0</v>
      </c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>
        <f t="shared" si="176"/>
        <v>0</v>
      </c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>
        <f t="shared" si="177"/>
        <v>0</v>
      </c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>
        <f t="shared" si="178"/>
        <v>0</v>
      </c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>
        <f t="shared" si="179"/>
        <v>0</v>
      </c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>
        <f t="shared" si="180"/>
        <v>0</v>
      </c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>
        <f t="shared" si="181"/>
        <v>0</v>
      </c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>
        <f t="shared" si="182"/>
        <v>0</v>
      </c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>
        <f t="shared" si="183"/>
        <v>0</v>
      </c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>
        <f t="shared" si="184"/>
        <v>0</v>
      </c>
      <c r="ZE15" s="4">
        <f t="shared" si="185"/>
        <v>0</v>
      </c>
      <c r="ZF15" s="13">
        <f t="shared" si="186"/>
        <v>0</v>
      </c>
    </row>
    <row r="16" spans="1:682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120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121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122"/>
        <v>0</v>
      </c>
      <c r="AQ16" s="4">
        <f t="shared" si="123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124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125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126"/>
        <v>0</v>
      </c>
      <c r="CE16" s="4">
        <f t="shared" si="127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128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129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130"/>
        <v>0</v>
      </c>
      <c r="DS16" s="4">
        <f t="shared" si="131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132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133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134"/>
        <v>0</v>
      </c>
      <c r="FG16" s="4">
        <f t="shared" si="135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136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137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138"/>
        <v>0</v>
      </c>
      <c r="GU16" s="4">
        <f t="shared" si="139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140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141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142"/>
        <v>0</v>
      </c>
      <c r="II16" s="4">
        <f t="shared" si="143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144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145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146"/>
        <v>0</v>
      </c>
      <c r="JW16" s="4">
        <f t="shared" si="147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148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149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150"/>
        <v>0</v>
      </c>
      <c r="LK16" s="4">
        <f t="shared" si="151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152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153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154"/>
        <v>0</v>
      </c>
      <c r="MY16" s="4">
        <f t="shared" si="155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156"/>
        <v>0</v>
      </c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>
        <f t="shared" si="157"/>
        <v>0</v>
      </c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f t="shared" si="158"/>
        <v>0</v>
      </c>
      <c r="OM16" s="4">
        <f t="shared" si="159"/>
        <v>0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>
        <f t="shared" si="160"/>
        <v>0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f t="shared" si="161"/>
        <v>0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f t="shared" si="162"/>
        <v>0</v>
      </c>
      <c r="QA16" s="4">
        <f t="shared" si="163"/>
        <v>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f t="shared" si="164"/>
        <v>0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f t="shared" si="165"/>
        <v>0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f t="shared" si="166"/>
        <v>0</v>
      </c>
      <c r="RO16" s="4">
        <f t="shared" si="167"/>
        <v>0</v>
      </c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f t="shared" si="168"/>
        <v>0</v>
      </c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>
        <f t="shared" si="169"/>
        <v>0</v>
      </c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>
        <f t="shared" si="170"/>
        <v>0</v>
      </c>
      <c r="TC16" s="4">
        <f t="shared" si="171"/>
        <v>0</v>
      </c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>
        <f t="shared" si="172"/>
        <v>0</v>
      </c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>
        <f t="shared" si="173"/>
        <v>0</v>
      </c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>
        <f t="shared" si="174"/>
        <v>0</v>
      </c>
      <c r="UQ16" s="4">
        <f t="shared" si="175"/>
        <v>0</v>
      </c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>
        <f t="shared" si="176"/>
        <v>0</v>
      </c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>
        <f t="shared" si="177"/>
        <v>0</v>
      </c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>
        <f t="shared" si="178"/>
        <v>0</v>
      </c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>
        <f t="shared" si="179"/>
        <v>0</v>
      </c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>
        <f t="shared" si="180"/>
        <v>0</v>
      </c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>
        <f t="shared" si="181"/>
        <v>0</v>
      </c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>
        <f t="shared" si="182"/>
        <v>0</v>
      </c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>
        <f t="shared" si="183"/>
        <v>0</v>
      </c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>
        <f t="shared" si="184"/>
        <v>0</v>
      </c>
      <c r="ZE16" s="4">
        <f t="shared" si="185"/>
        <v>0</v>
      </c>
      <c r="ZF16" s="13">
        <f t="shared" si="186"/>
        <v>0</v>
      </c>
    </row>
    <row r="17" spans="1:682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120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121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122"/>
        <v>0</v>
      </c>
      <c r="AQ17" s="4">
        <f t="shared" si="123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124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125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126"/>
        <v>0</v>
      </c>
      <c r="CE17" s="4">
        <f t="shared" si="127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128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129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130"/>
        <v>0</v>
      </c>
      <c r="DS17" s="4">
        <f t="shared" si="131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132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133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134"/>
        <v>0</v>
      </c>
      <c r="FG17" s="4">
        <f t="shared" si="135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136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137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138"/>
        <v>0</v>
      </c>
      <c r="GU17" s="4">
        <f t="shared" si="139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140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141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142"/>
        <v>0</v>
      </c>
      <c r="II17" s="4">
        <f t="shared" si="143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144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145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146"/>
        <v>0</v>
      </c>
      <c r="JW17" s="4">
        <f t="shared" si="147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148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149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150"/>
        <v>0</v>
      </c>
      <c r="LK17" s="4">
        <f t="shared" si="151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152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153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154"/>
        <v>0</v>
      </c>
      <c r="MY17" s="4">
        <f t="shared" si="155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156"/>
        <v>0</v>
      </c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>
        <f t="shared" si="157"/>
        <v>0</v>
      </c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f t="shared" si="158"/>
        <v>0</v>
      </c>
      <c r="OM17" s="4">
        <f t="shared" si="159"/>
        <v>0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>
        <f t="shared" si="160"/>
        <v>0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f t="shared" si="161"/>
        <v>0</v>
      </c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>
        <f t="shared" si="162"/>
        <v>0</v>
      </c>
      <c r="QA17" s="4">
        <f t="shared" si="163"/>
        <v>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>
        <f t="shared" si="164"/>
        <v>0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f t="shared" si="165"/>
        <v>0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f t="shared" si="166"/>
        <v>0</v>
      </c>
      <c r="RO17" s="4">
        <f t="shared" si="167"/>
        <v>0</v>
      </c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f t="shared" si="168"/>
        <v>0</v>
      </c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f t="shared" si="169"/>
        <v>0</v>
      </c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>
        <f t="shared" si="170"/>
        <v>0</v>
      </c>
      <c r="TC17" s="4">
        <f t="shared" si="171"/>
        <v>0</v>
      </c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>
        <f t="shared" si="172"/>
        <v>0</v>
      </c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>
        <f t="shared" si="173"/>
        <v>0</v>
      </c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>
        <f t="shared" si="174"/>
        <v>0</v>
      </c>
      <c r="UQ17" s="4">
        <f t="shared" si="175"/>
        <v>0</v>
      </c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>
        <f t="shared" si="176"/>
        <v>0</v>
      </c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>
        <f t="shared" si="177"/>
        <v>0</v>
      </c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>
        <f t="shared" si="178"/>
        <v>0</v>
      </c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>
        <f t="shared" si="179"/>
        <v>0</v>
      </c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>
        <f t="shared" si="180"/>
        <v>0</v>
      </c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>
        <f t="shared" si="181"/>
        <v>0</v>
      </c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>
        <f t="shared" si="182"/>
        <v>0</v>
      </c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>
        <f t="shared" si="183"/>
        <v>0</v>
      </c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>
        <f t="shared" si="184"/>
        <v>0</v>
      </c>
      <c r="ZE17" s="4">
        <f t="shared" si="185"/>
        <v>0</v>
      </c>
      <c r="ZF17" s="13">
        <f t="shared" si="186"/>
        <v>0</v>
      </c>
    </row>
    <row r="18" spans="1:682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120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121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122"/>
        <v>0</v>
      </c>
      <c r="AQ18" s="4">
        <f t="shared" si="123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124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125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126"/>
        <v>0</v>
      </c>
      <c r="CE18" s="4">
        <f t="shared" si="127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128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129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130"/>
        <v>0</v>
      </c>
      <c r="DS18" s="4">
        <f t="shared" si="131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132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133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134"/>
        <v>0</v>
      </c>
      <c r="FG18" s="4">
        <f t="shared" si="135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136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137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138"/>
        <v>0</v>
      </c>
      <c r="GU18" s="4">
        <f t="shared" si="139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140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141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142"/>
        <v>0</v>
      </c>
      <c r="II18" s="4">
        <f t="shared" si="143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144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145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146"/>
        <v>0</v>
      </c>
      <c r="JW18" s="4">
        <f t="shared" si="147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148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149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150"/>
        <v>0</v>
      </c>
      <c r="LK18" s="4">
        <f t="shared" si="151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152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153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154"/>
        <v>0</v>
      </c>
      <c r="MY18" s="4">
        <f t="shared" si="155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156"/>
        <v>0</v>
      </c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>
        <f t="shared" si="157"/>
        <v>0</v>
      </c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f t="shared" si="158"/>
        <v>0</v>
      </c>
      <c r="OM18" s="4">
        <f t="shared" si="159"/>
        <v>0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>
        <f t="shared" si="160"/>
        <v>0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>
        <f t="shared" si="161"/>
        <v>0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>
        <f t="shared" si="162"/>
        <v>0</v>
      </c>
      <c r="QA18" s="4">
        <f t="shared" si="163"/>
        <v>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>
        <f t="shared" si="164"/>
        <v>0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f t="shared" si="165"/>
        <v>0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f t="shared" si="166"/>
        <v>0</v>
      </c>
      <c r="RO18" s="4">
        <f t="shared" si="167"/>
        <v>0</v>
      </c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>
        <f t="shared" si="168"/>
        <v>0</v>
      </c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>
        <f t="shared" si="169"/>
        <v>0</v>
      </c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>
        <f t="shared" si="170"/>
        <v>0</v>
      </c>
      <c r="TC18" s="4">
        <f t="shared" si="171"/>
        <v>0</v>
      </c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>
        <f t="shared" si="172"/>
        <v>0</v>
      </c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>
        <f t="shared" si="173"/>
        <v>0</v>
      </c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>
        <f t="shared" si="174"/>
        <v>0</v>
      </c>
      <c r="UQ18" s="4">
        <f t="shared" si="175"/>
        <v>0</v>
      </c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>
        <f t="shared" si="176"/>
        <v>0</v>
      </c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>
        <f t="shared" si="177"/>
        <v>0</v>
      </c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>
        <f t="shared" si="178"/>
        <v>0</v>
      </c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>
        <f t="shared" si="179"/>
        <v>0</v>
      </c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>
        <f t="shared" si="180"/>
        <v>0</v>
      </c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>
        <f t="shared" si="181"/>
        <v>0</v>
      </c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>
        <f t="shared" si="182"/>
        <v>0</v>
      </c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>
        <f t="shared" si="183"/>
        <v>0</v>
      </c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>
        <f t="shared" si="184"/>
        <v>0</v>
      </c>
      <c r="ZE18" s="4">
        <f t="shared" si="185"/>
        <v>0</v>
      </c>
      <c r="ZF18" s="13">
        <f t="shared" si="186"/>
        <v>0</v>
      </c>
    </row>
    <row r="19" spans="1:682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120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121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122"/>
        <v>0</v>
      </c>
      <c r="AQ19" s="4">
        <f t="shared" si="123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124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125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126"/>
        <v>0</v>
      </c>
      <c r="CE19" s="4">
        <f t="shared" si="127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128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129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130"/>
        <v>0</v>
      </c>
      <c r="DS19" s="4">
        <f t="shared" si="131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132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133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134"/>
        <v>0</v>
      </c>
      <c r="FG19" s="4">
        <f t="shared" si="135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136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137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138"/>
        <v>0</v>
      </c>
      <c r="GU19" s="4">
        <f t="shared" si="139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140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141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142"/>
        <v>0</v>
      </c>
      <c r="II19" s="4">
        <f t="shared" si="143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144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145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146"/>
        <v>0</v>
      </c>
      <c r="JW19" s="4">
        <f t="shared" si="147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148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149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150"/>
        <v>0</v>
      </c>
      <c r="LK19" s="4">
        <f t="shared" si="151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152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153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154"/>
        <v>0</v>
      </c>
      <c r="MY19" s="4">
        <f t="shared" si="155"/>
        <v>0</v>
      </c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>
        <f t="shared" si="156"/>
        <v>0</v>
      </c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>
        <f t="shared" si="157"/>
        <v>0</v>
      </c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f t="shared" si="158"/>
        <v>0</v>
      </c>
      <c r="OM19" s="4">
        <f t="shared" si="159"/>
        <v>0</v>
      </c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>
        <f t="shared" si="160"/>
        <v>0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>
        <f t="shared" si="161"/>
        <v>0</v>
      </c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>
        <f t="shared" si="162"/>
        <v>0</v>
      </c>
      <c r="QA19" s="4">
        <f t="shared" si="163"/>
        <v>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>
        <f t="shared" si="164"/>
        <v>0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f t="shared" si="165"/>
        <v>0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f t="shared" si="166"/>
        <v>0</v>
      </c>
      <c r="RO19" s="4">
        <f t="shared" si="167"/>
        <v>0</v>
      </c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f t="shared" si="168"/>
        <v>0</v>
      </c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>
        <f t="shared" si="169"/>
        <v>0</v>
      </c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>
        <f t="shared" si="170"/>
        <v>0</v>
      </c>
      <c r="TC19" s="4">
        <f t="shared" si="171"/>
        <v>0</v>
      </c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>
        <f t="shared" si="172"/>
        <v>0</v>
      </c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>
        <f t="shared" si="173"/>
        <v>0</v>
      </c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>
        <f t="shared" si="174"/>
        <v>0</v>
      </c>
      <c r="UQ19" s="4">
        <f t="shared" si="175"/>
        <v>0</v>
      </c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>
        <f t="shared" si="176"/>
        <v>0</v>
      </c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>
        <f t="shared" si="177"/>
        <v>0</v>
      </c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>
        <f t="shared" si="178"/>
        <v>0</v>
      </c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>
        <f t="shared" si="179"/>
        <v>0</v>
      </c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>
        <f t="shared" si="180"/>
        <v>0</v>
      </c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>
        <f t="shared" si="181"/>
        <v>0</v>
      </c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>
        <f t="shared" si="182"/>
        <v>0</v>
      </c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>
        <f t="shared" si="183"/>
        <v>0</v>
      </c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>
        <f t="shared" si="184"/>
        <v>0</v>
      </c>
      <c r="ZE19" s="4">
        <f t="shared" si="185"/>
        <v>0</v>
      </c>
      <c r="ZF19" s="13">
        <f t="shared" si="186"/>
        <v>0</v>
      </c>
    </row>
    <row r="20" spans="1:682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120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121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122"/>
        <v>0</v>
      </c>
      <c r="AQ20" s="4">
        <f t="shared" si="123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124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125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126"/>
        <v>0</v>
      </c>
      <c r="CE20" s="4">
        <f t="shared" si="127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128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129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130"/>
        <v>0</v>
      </c>
      <c r="DS20" s="4">
        <f t="shared" si="131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132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133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134"/>
        <v>0</v>
      </c>
      <c r="FG20" s="4">
        <f t="shared" si="135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136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137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138"/>
        <v>0</v>
      </c>
      <c r="GU20" s="4">
        <f t="shared" si="139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140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141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142"/>
        <v>0</v>
      </c>
      <c r="II20" s="4">
        <f t="shared" si="143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144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145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146"/>
        <v>0</v>
      </c>
      <c r="JW20" s="4">
        <f t="shared" si="147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148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149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150"/>
        <v>0</v>
      </c>
      <c r="LK20" s="4">
        <f t="shared" si="151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152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153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154"/>
        <v>0</v>
      </c>
      <c r="MY20" s="4">
        <f t="shared" si="155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156"/>
        <v>0</v>
      </c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>
        <f t="shared" si="157"/>
        <v>0</v>
      </c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f t="shared" si="158"/>
        <v>0</v>
      </c>
      <c r="OM20" s="4">
        <f t="shared" si="159"/>
        <v>0</v>
      </c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>
        <f t="shared" si="160"/>
        <v>0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>
        <f t="shared" si="161"/>
        <v>0</v>
      </c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>
        <f t="shared" si="162"/>
        <v>0</v>
      </c>
      <c r="QA20" s="4">
        <f t="shared" si="163"/>
        <v>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>
        <f t="shared" si="164"/>
        <v>0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f t="shared" si="165"/>
        <v>0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f t="shared" si="166"/>
        <v>0</v>
      </c>
      <c r="RO20" s="4">
        <f t="shared" si="167"/>
        <v>0</v>
      </c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f t="shared" si="168"/>
        <v>0</v>
      </c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>
        <f t="shared" si="169"/>
        <v>0</v>
      </c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>
        <f t="shared" si="170"/>
        <v>0</v>
      </c>
      <c r="TC20" s="4">
        <f t="shared" si="171"/>
        <v>0</v>
      </c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>
        <f t="shared" si="172"/>
        <v>0</v>
      </c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>
        <f t="shared" si="173"/>
        <v>0</v>
      </c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>
        <f t="shared" si="174"/>
        <v>0</v>
      </c>
      <c r="UQ20" s="4">
        <f t="shared" si="175"/>
        <v>0</v>
      </c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>
        <f t="shared" si="176"/>
        <v>0</v>
      </c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>
        <f t="shared" si="177"/>
        <v>0</v>
      </c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>
        <f t="shared" si="178"/>
        <v>0</v>
      </c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>
        <f t="shared" si="179"/>
        <v>0</v>
      </c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>
        <f t="shared" si="180"/>
        <v>0</v>
      </c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>
        <f t="shared" si="181"/>
        <v>0</v>
      </c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>
        <f t="shared" si="182"/>
        <v>0</v>
      </c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>
        <f t="shared" si="183"/>
        <v>0</v>
      </c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>
        <f t="shared" si="184"/>
        <v>0</v>
      </c>
      <c r="ZE20" s="4">
        <f t="shared" si="185"/>
        <v>0</v>
      </c>
      <c r="ZF20" s="13">
        <f t="shared" si="186"/>
        <v>0</v>
      </c>
    </row>
    <row r="21" spans="1:682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120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121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122"/>
        <v>0</v>
      </c>
      <c r="AQ21" s="4">
        <f t="shared" si="123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124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125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126"/>
        <v>0</v>
      </c>
      <c r="CE21" s="4">
        <f t="shared" si="127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128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129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130"/>
        <v>0</v>
      </c>
      <c r="DS21" s="4">
        <f t="shared" si="131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132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133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134"/>
        <v>0</v>
      </c>
      <c r="FG21" s="4">
        <f t="shared" si="135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136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137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138"/>
        <v>0</v>
      </c>
      <c r="GU21" s="4">
        <f t="shared" si="139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140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141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142"/>
        <v>0</v>
      </c>
      <c r="II21" s="4">
        <f t="shared" si="143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144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145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146"/>
        <v>0</v>
      </c>
      <c r="JW21" s="4">
        <f t="shared" si="147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148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149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150"/>
        <v>0</v>
      </c>
      <c r="LK21" s="4">
        <f t="shared" si="151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152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153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154"/>
        <v>0</v>
      </c>
      <c r="MY21" s="4">
        <f t="shared" si="155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156"/>
        <v>0</v>
      </c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>
        <f t="shared" si="157"/>
        <v>0</v>
      </c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f t="shared" si="158"/>
        <v>0</v>
      </c>
      <c r="OM21" s="4">
        <f t="shared" si="159"/>
        <v>0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>
        <f t="shared" si="160"/>
        <v>0</v>
      </c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>
        <f t="shared" si="161"/>
        <v>0</v>
      </c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f t="shared" si="162"/>
        <v>0</v>
      </c>
      <c r="QA21" s="4">
        <f t="shared" si="163"/>
        <v>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f t="shared" si="164"/>
        <v>0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f t="shared" si="165"/>
        <v>0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f t="shared" si="166"/>
        <v>0</v>
      </c>
      <c r="RO21" s="4">
        <f t="shared" si="167"/>
        <v>0</v>
      </c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>
        <f t="shared" si="168"/>
        <v>0</v>
      </c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>
        <f t="shared" si="169"/>
        <v>0</v>
      </c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>
        <f t="shared" si="170"/>
        <v>0</v>
      </c>
      <c r="TC21" s="4">
        <f t="shared" si="171"/>
        <v>0</v>
      </c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>
        <f t="shared" si="172"/>
        <v>0</v>
      </c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>
        <f t="shared" si="173"/>
        <v>0</v>
      </c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>
        <f t="shared" si="174"/>
        <v>0</v>
      </c>
      <c r="UQ21" s="4">
        <f t="shared" si="175"/>
        <v>0</v>
      </c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>
        <f t="shared" si="176"/>
        <v>0</v>
      </c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>
        <f t="shared" si="177"/>
        <v>0</v>
      </c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>
        <f t="shared" si="178"/>
        <v>0</v>
      </c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>
        <f t="shared" si="179"/>
        <v>0</v>
      </c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>
        <f t="shared" si="180"/>
        <v>0</v>
      </c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>
        <f t="shared" si="181"/>
        <v>0</v>
      </c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>
        <f t="shared" si="182"/>
        <v>0</v>
      </c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>
        <f t="shared" si="183"/>
        <v>0</v>
      </c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>
        <f t="shared" si="184"/>
        <v>0</v>
      </c>
      <c r="ZE21" s="4">
        <f t="shared" si="185"/>
        <v>0</v>
      </c>
      <c r="ZF21" s="13">
        <f t="shared" si="186"/>
        <v>0</v>
      </c>
    </row>
    <row r="22" spans="1:682" x14ac:dyDescent="0.55000000000000004">
      <c r="A22" s="5" t="s">
        <v>3</v>
      </c>
      <c r="B22" s="5" t="s">
        <v>8</v>
      </c>
      <c r="C22" s="5" t="s">
        <v>17</v>
      </c>
      <c r="D22" s="4">
        <v>220820</v>
      </c>
      <c r="E22" s="4">
        <v>188490</v>
      </c>
      <c r="F22" s="4">
        <v>188490</v>
      </c>
      <c r="G22" s="4">
        <v>188490</v>
      </c>
      <c r="H22" s="4">
        <f>165270+28970</f>
        <v>194240</v>
      </c>
      <c r="I22" s="4">
        <v>165270</v>
      </c>
      <c r="J22" s="32">
        <f>165270+10000</f>
        <v>175270</v>
      </c>
      <c r="K22" s="4">
        <f>165270+10000</f>
        <v>175270</v>
      </c>
      <c r="L22" s="4">
        <f>165270+10000</f>
        <v>175270</v>
      </c>
      <c r="M22" s="4">
        <f>191520+10000</f>
        <v>201520</v>
      </c>
      <c r="N22" s="4">
        <f>191520+10000</f>
        <v>201520</v>
      </c>
      <c r="O22" s="4">
        <f>191520+10000</f>
        <v>201520</v>
      </c>
      <c r="P22" s="4">
        <f t="shared" si="120"/>
        <v>2276170</v>
      </c>
      <c r="Q22" s="4">
        <v>5250</v>
      </c>
      <c r="R22" s="4">
        <v>4500</v>
      </c>
      <c r="S22" s="4">
        <v>4500</v>
      </c>
      <c r="T22" s="4">
        <f>2880+4500</f>
        <v>7380</v>
      </c>
      <c r="U22" s="4">
        <v>3750</v>
      </c>
      <c r="V22" s="4">
        <v>3750</v>
      </c>
      <c r="W22" s="32">
        <v>3000</v>
      </c>
      <c r="X22" s="4">
        <v>3000</v>
      </c>
      <c r="Y22" s="4">
        <v>3750</v>
      </c>
      <c r="Z22" s="4">
        <v>4500</v>
      </c>
      <c r="AA22" s="4">
        <v>4500</v>
      </c>
      <c r="AB22" s="4">
        <f>4500-2700</f>
        <v>1800</v>
      </c>
      <c r="AC22" s="4">
        <f t="shared" si="121"/>
        <v>49680</v>
      </c>
      <c r="AD22" s="4">
        <v>1860</v>
      </c>
      <c r="AE22" s="4">
        <v>1860</v>
      </c>
      <c r="AF22" s="4">
        <v>1860</v>
      </c>
      <c r="AG22" s="4">
        <v>1860</v>
      </c>
      <c r="AH22" s="4">
        <f>1000+172</f>
        <v>1172</v>
      </c>
      <c r="AI22" s="4">
        <v>1000</v>
      </c>
      <c r="AJ22" s="32">
        <v>1000</v>
      </c>
      <c r="AK22" s="4">
        <v>2750</v>
      </c>
      <c r="AL22" s="4">
        <v>2750</v>
      </c>
      <c r="AM22" s="4">
        <v>2750</v>
      </c>
      <c r="AN22" s="4">
        <v>2750</v>
      </c>
      <c r="AO22" s="4">
        <v>2750</v>
      </c>
      <c r="AP22" s="4">
        <f t="shared" si="122"/>
        <v>24362</v>
      </c>
      <c r="AQ22" s="4">
        <f t="shared" si="123"/>
        <v>2350212</v>
      </c>
      <c r="AR22" s="4">
        <v>202000</v>
      </c>
      <c r="AS22" s="4">
        <v>202000</v>
      </c>
      <c r="AT22" s="4">
        <v>202000</v>
      </c>
      <c r="AU22" s="4">
        <v>202000</v>
      </c>
      <c r="AV22" s="4">
        <f>209830+31320</f>
        <v>241150</v>
      </c>
      <c r="AW22" s="4">
        <v>209830</v>
      </c>
      <c r="AX22" s="32">
        <f t="shared" ref="AX22:BC22" si="187">209830+12000</f>
        <v>221830</v>
      </c>
      <c r="AY22" s="4">
        <f t="shared" si="187"/>
        <v>221830</v>
      </c>
      <c r="AZ22" s="4">
        <f t="shared" si="187"/>
        <v>221830</v>
      </c>
      <c r="BA22" s="4">
        <f t="shared" si="187"/>
        <v>221830</v>
      </c>
      <c r="BB22" s="4">
        <f t="shared" si="187"/>
        <v>221830</v>
      </c>
      <c r="BC22" s="4">
        <f t="shared" si="187"/>
        <v>221830</v>
      </c>
      <c r="BD22" s="4">
        <f t="shared" si="124"/>
        <v>2589960</v>
      </c>
      <c r="BE22" s="4">
        <v>4500</v>
      </c>
      <c r="BF22" s="4">
        <v>4500</v>
      </c>
      <c r="BG22" s="4">
        <v>4500</v>
      </c>
      <c r="BH22" s="4">
        <v>4500</v>
      </c>
      <c r="BI22" s="4">
        <v>4500</v>
      </c>
      <c r="BJ22" s="4">
        <v>4500</v>
      </c>
      <c r="BK22" s="32">
        <v>3600</v>
      </c>
      <c r="BL22" s="4">
        <v>3600</v>
      </c>
      <c r="BM22" s="4">
        <v>4500</v>
      </c>
      <c r="BN22" s="4">
        <v>4500</v>
      </c>
      <c r="BO22" s="4">
        <v>4500</v>
      </c>
      <c r="BP22" s="4">
        <f>4500-2700</f>
        <v>1800</v>
      </c>
      <c r="BQ22" s="4">
        <f t="shared" si="125"/>
        <v>49500</v>
      </c>
      <c r="BR22" s="4">
        <v>6060</v>
      </c>
      <c r="BS22" s="4">
        <v>6060</v>
      </c>
      <c r="BT22" s="4">
        <v>6060</v>
      </c>
      <c r="BU22" s="4">
        <v>6060</v>
      </c>
      <c r="BV22" s="4">
        <f>6296+944</f>
        <v>7240</v>
      </c>
      <c r="BW22" s="4">
        <v>6296</v>
      </c>
      <c r="BX22" s="32">
        <v>6296</v>
      </c>
      <c r="BY22" s="4">
        <v>6296</v>
      </c>
      <c r="BZ22" s="4">
        <v>6296</v>
      </c>
      <c r="CA22" s="4">
        <v>6296</v>
      </c>
      <c r="CB22" s="4">
        <v>7136</v>
      </c>
      <c r="CC22" s="4">
        <v>7136</v>
      </c>
      <c r="CD22" s="4">
        <f t="shared" si="126"/>
        <v>77232</v>
      </c>
      <c r="CE22" s="4">
        <f t="shared" si="127"/>
        <v>2716692</v>
      </c>
      <c r="CF22" s="4">
        <v>60360</v>
      </c>
      <c r="CG22" s="4">
        <v>60360</v>
      </c>
      <c r="CH22" s="4">
        <v>60360</v>
      </c>
      <c r="CI22" s="4">
        <v>60360</v>
      </c>
      <c r="CJ22" s="4">
        <f>61440+4320</f>
        <v>65760</v>
      </c>
      <c r="CK22" s="4">
        <v>61440</v>
      </c>
      <c r="CL22" s="32">
        <f t="shared" ref="CL22:CQ22" si="188">61440+4000</f>
        <v>65440</v>
      </c>
      <c r="CM22" s="4">
        <f t="shared" si="188"/>
        <v>65440</v>
      </c>
      <c r="CN22" s="4">
        <f t="shared" si="188"/>
        <v>65440</v>
      </c>
      <c r="CO22" s="4">
        <f t="shared" si="188"/>
        <v>65440</v>
      </c>
      <c r="CP22" s="4">
        <f t="shared" si="188"/>
        <v>65440</v>
      </c>
      <c r="CQ22" s="4">
        <f t="shared" si="188"/>
        <v>65440</v>
      </c>
      <c r="CR22" s="4">
        <f t="shared" si="128"/>
        <v>761280</v>
      </c>
      <c r="CS22" s="4">
        <v>1500</v>
      </c>
      <c r="CT22" s="4">
        <v>1500</v>
      </c>
      <c r="CU22" s="4">
        <v>1500</v>
      </c>
      <c r="CV22" s="4">
        <f>960+1500</f>
        <v>2460</v>
      </c>
      <c r="CW22" s="4">
        <v>1500</v>
      </c>
      <c r="CX22" s="4">
        <v>1500</v>
      </c>
      <c r="CY22" s="32">
        <v>1200</v>
      </c>
      <c r="CZ22" s="4">
        <v>1200</v>
      </c>
      <c r="DA22" s="4">
        <v>1500</v>
      </c>
      <c r="DB22" s="4">
        <v>1500</v>
      </c>
      <c r="DC22" s="4">
        <v>1500</v>
      </c>
      <c r="DD22" s="4">
        <f>1500-900</f>
        <v>600</v>
      </c>
      <c r="DE22" s="4">
        <f t="shared" si="129"/>
        <v>17460</v>
      </c>
      <c r="DF22" s="4">
        <v>1023</v>
      </c>
      <c r="DG22" s="4">
        <v>1023</v>
      </c>
      <c r="DH22" s="4">
        <v>1023</v>
      </c>
      <c r="DI22" s="4">
        <v>1023</v>
      </c>
      <c r="DJ22" s="4">
        <v>1023</v>
      </c>
      <c r="DK22" s="4">
        <v>1023</v>
      </c>
      <c r="DL22" s="32">
        <v>1023</v>
      </c>
      <c r="DM22" s="4">
        <v>1843</v>
      </c>
      <c r="DN22" s="4">
        <v>1843</v>
      </c>
      <c r="DO22" s="4">
        <v>1843</v>
      </c>
      <c r="DP22" s="4">
        <v>1843</v>
      </c>
      <c r="DQ22" s="4">
        <v>1843</v>
      </c>
      <c r="DR22" s="4">
        <f t="shared" si="130"/>
        <v>16376</v>
      </c>
      <c r="DS22" s="4">
        <f t="shared" si="131"/>
        <v>795116</v>
      </c>
      <c r="DT22" s="4">
        <v>152900</v>
      </c>
      <c r="DU22" s="4">
        <v>152900</v>
      </c>
      <c r="DV22" s="4">
        <v>152900</v>
      </c>
      <c r="DW22" s="4">
        <v>152900</v>
      </c>
      <c r="DX22" s="4">
        <f>188730+22960</f>
        <v>211690</v>
      </c>
      <c r="DY22" s="4">
        <v>188730</v>
      </c>
      <c r="DZ22" s="32">
        <f t="shared" ref="DZ22:EE22" si="189">188730+12000</f>
        <v>200730</v>
      </c>
      <c r="EA22" s="4">
        <f t="shared" si="189"/>
        <v>200730</v>
      </c>
      <c r="EB22" s="4">
        <f t="shared" si="189"/>
        <v>200730</v>
      </c>
      <c r="EC22" s="4">
        <f t="shared" si="189"/>
        <v>200730</v>
      </c>
      <c r="ED22" s="4">
        <f t="shared" si="189"/>
        <v>200730</v>
      </c>
      <c r="EE22" s="4">
        <f t="shared" si="189"/>
        <v>200730</v>
      </c>
      <c r="EF22" s="4">
        <f t="shared" si="132"/>
        <v>2216400</v>
      </c>
      <c r="EG22" s="4">
        <v>3750</v>
      </c>
      <c r="EH22" s="4">
        <v>3750</v>
      </c>
      <c r="EI22" s="4">
        <v>3750</v>
      </c>
      <c r="EJ22" s="4">
        <v>3750</v>
      </c>
      <c r="EK22" s="4">
        <v>4500</v>
      </c>
      <c r="EL22" s="4">
        <v>4500</v>
      </c>
      <c r="EM22" s="32">
        <v>3600</v>
      </c>
      <c r="EN22" s="4">
        <v>3600</v>
      </c>
      <c r="EO22" s="4">
        <v>4500</v>
      </c>
      <c r="EP22" s="4">
        <v>4500</v>
      </c>
      <c r="EQ22" s="4">
        <v>4500</v>
      </c>
      <c r="ER22" s="4">
        <f>4500-2700</f>
        <v>1800</v>
      </c>
      <c r="ES22" s="4">
        <f t="shared" si="133"/>
        <v>46500</v>
      </c>
      <c r="ET22" s="4">
        <v>2856</v>
      </c>
      <c r="EU22" s="4">
        <v>2856</v>
      </c>
      <c r="EV22" s="4">
        <v>2856</v>
      </c>
      <c r="EW22" s="4">
        <v>2856</v>
      </c>
      <c r="EX22" s="4">
        <f>3899+560</f>
        <v>4459</v>
      </c>
      <c r="EY22" s="4">
        <v>3899</v>
      </c>
      <c r="EZ22" s="32">
        <v>3899</v>
      </c>
      <c r="FA22" s="4">
        <v>4719</v>
      </c>
      <c r="FB22" s="4">
        <v>4719</v>
      </c>
      <c r="FC22" s="4">
        <v>4719</v>
      </c>
      <c r="FD22" s="4">
        <v>4719</v>
      </c>
      <c r="FE22" s="4">
        <v>4719</v>
      </c>
      <c r="FF22" s="4">
        <f t="shared" si="134"/>
        <v>47276</v>
      </c>
      <c r="FG22" s="4">
        <f t="shared" si="135"/>
        <v>2310176</v>
      </c>
      <c r="FH22" s="4">
        <v>117310</v>
      </c>
      <c r="FI22" s="4">
        <v>117310</v>
      </c>
      <c r="FJ22" s="4">
        <f>17500+143560</f>
        <v>161060</v>
      </c>
      <c r="FK22" s="4">
        <v>143560</v>
      </c>
      <c r="FL22" s="4">
        <f>148570+20040</f>
        <v>168610</v>
      </c>
      <c r="FM22" s="4">
        <v>148570</v>
      </c>
      <c r="FN22" s="32">
        <f>148570+8000</f>
        <v>156570</v>
      </c>
      <c r="FO22" s="4">
        <f>148570+9354.84</f>
        <v>157924.84</v>
      </c>
      <c r="FP22" s="4">
        <f>148570+10000</f>
        <v>158570</v>
      </c>
      <c r="FQ22" s="4">
        <f>148570+10000</f>
        <v>158570</v>
      </c>
      <c r="FR22" s="4">
        <f>148570+10000</f>
        <v>158570</v>
      </c>
      <c r="FS22" s="4">
        <f>148570+10000</f>
        <v>158570</v>
      </c>
      <c r="FT22" s="4">
        <f t="shared" si="136"/>
        <v>1805194.84</v>
      </c>
      <c r="FU22" s="4">
        <v>3000</v>
      </c>
      <c r="FV22" s="4">
        <v>3000</v>
      </c>
      <c r="FW22" s="4">
        <f>750+3750</f>
        <v>4500</v>
      </c>
      <c r="FX22" s="4">
        <v>3750</v>
      </c>
      <c r="FY22" s="4">
        <v>3750</v>
      </c>
      <c r="FZ22" s="4">
        <v>3750</v>
      </c>
      <c r="GA22" s="32">
        <v>3000</v>
      </c>
      <c r="GB22" s="4">
        <v>3000</v>
      </c>
      <c r="GC22" s="4">
        <v>3750</v>
      </c>
      <c r="GD22" s="4">
        <v>3750</v>
      </c>
      <c r="GE22" s="4">
        <v>3750</v>
      </c>
      <c r="GF22" s="4">
        <f>3750-2250</f>
        <v>1500</v>
      </c>
      <c r="GG22" s="4">
        <f t="shared" si="137"/>
        <v>40500</v>
      </c>
      <c r="GH22" s="4">
        <v>2770</v>
      </c>
      <c r="GI22" s="4">
        <v>2770</v>
      </c>
      <c r="GJ22" s="4">
        <v>2770</v>
      </c>
      <c r="GK22" s="4">
        <v>2770</v>
      </c>
      <c r="GL22" s="4">
        <f>2887+468</f>
        <v>3355</v>
      </c>
      <c r="GM22" s="4">
        <v>2887</v>
      </c>
      <c r="GN22" s="32">
        <v>2887</v>
      </c>
      <c r="GO22" s="4">
        <v>2887</v>
      </c>
      <c r="GP22" s="4">
        <v>2887</v>
      </c>
      <c r="GQ22" s="4">
        <v>2887</v>
      </c>
      <c r="GR22" s="4">
        <v>2887</v>
      </c>
      <c r="GS22" s="4">
        <v>2887</v>
      </c>
      <c r="GT22" s="4">
        <f t="shared" si="138"/>
        <v>34644</v>
      </c>
      <c r="GU22" s="4">
        <f t="shared" si="139"/>
        <v>1880338.84</v>
      </c>
      <c r="GV22" s="4">
        <v>119570</v>
      </c>
      <c r="GW22" s="4">
        <v>119570</v>
      </c>
      <c r="GX22" s="4">
        <v>119570</v>
      </c>
      <c r="GY22" s="4">
        <v>119570</v>
      </c>
      <c r="GZ22" s="4">
        <f>124690+20480</f>
        <v>145170</v>
      </c>
      <c r="HA22" s="4">
        <v>124690</v>
      </c>
      <c r="HB22" s="32">
        <f t="shared" ref="HB22:HG22" si="190">124690+8000</f>
        <v>132690</v>
      </c>
      <c r="HC22" s="4">
        <f t="shared" si="190"/>
        <v>132690</v>
      </c>
      <c r="HD22" s="4">
        <f t="shared" si="190"/>
        <v>132690</v>
      </c>
      <c r="HE22" s="4">
        <f t="shared" si="190"/>
        <v>132690</v>
      </c>
      <c r="HF22" s="4">
        <f t="shared" si="190"/>
        <v>132690</v>
      </c>
      <c r="HG22" s="4">
        <f t="shared" si="190"/>
        <v>132690</v>
      </c>
      <c r="HH22" s="4">
        <f t="shared" si="140"/>
        <v>1544280</v>
      </c>
      <c r="HI22" s="4">
        <v>3000</v>
      </c>
      <c r="HJ22" s="4">
        <v>3000</v>
      </c>
      <c r="HK22" s="4">
        <v>3000</v>
      </c>
      <c r="HL22" s="4">
        <v>3000</v>
      </c>
      <c r="HM22" s="4">
        <v>3000</v>
      </c>
      <c r="HN22" s="4">
        <v>3000</v>
      </c>
      <c r="HO22" s="32">
        <v>2400</v>
      </c>
      <c r="HP22" s="4">
        <v>2400</v>
      </c>
      <c r="HQ22" s="4">
        <v>3000</v>
      </c>
      <c r="HR22" s="4">
        <v>3000</v>
      </c>
      <c r="HS22" s="4">
        <v>3000</v>
      </c>
      <c r="HT22" s="4">
        <f>3000-1800</f>
        <v>1200</v>
      </c>
      <c r="HU22" s="4">
        <f t="shared" si="141"/>
        <v>33000</v>
      </c>
      <c r="HV22" s="4">
        <v>2756</v>
      </c>
      <c r="HW22" s="4">
        <v>2756</v>
      </c>
      <c r="HX22" s="4">
        <v>2756</v>
      </c>
      <c r="HY22" s="4">
        <v>2756</v>
      </c>
      <c r="HZ22" s="4">
        <f>2874+480</f>
        <v>3354</v>
      </c>
      <c r="IA22" s="4">
        <v>2874</v>
      </c>
      <c r="IB22" s="32">
        <v>2874</v>
      </c>
      <c r="IC22" s="4">
        <v>3740</v>
      </c>
      <c r="ID22" s="4">
        <v>3740</v>
      </c>
      <c r="IE22" s="4">
        <v>3740</v>
      </c>
      <c r="IF22" s="4">
        <v>3740</v>
      </c>
      <c r="IG22" s="4">
        <v>3740</v>
      </c>
      <c r="IH22" s="4">
        <f t="shared" si="142"/>
        <v>38826</v>
      </c>
      <c r="II22" s="4">
        <f t="shared" si="143"/>
        <v>1616106</v>
      </c>
      <c r="IJ22" s="4">
        <v>140970</v>
      </c>
      <c r="IK22" s="4">
        <v>140970</v>
      </c>
      <c r="IL22" s="4">
        <v>140970</v>
      </c>
      <c r="IM22" s="4">
        <v>140970</v>
      </c>
      <c r="IN22" s="4">
        <f>146310+21360</f>
        <v>167670</v>
      </c>
      <c r="IO22" s="4">
        <v>146310</v>
      </c>
      <c r="IP22" s="32">
        <f t="shared" ref="IP22:IU22" si="191">146310+10000</f>
        <v>156310</v>
      </c>
      <c r="IQ22" s="4">
        <f t="shared" si="191"/>
        <v>156310</v>
      </c>
      <c r="IR22" s="4">
        <f t="shared" si="191"/>
        <v>156310</v>
      </c>
      <c r="IS22" s="4">
        <f t="shared" si="191"/>
        <v>156310</v>
      </c>
      <c r="IT22" s="4">
        <f t="shared" si="191"/>
        <v>156310</v>
      </c>
      <c r="IU22" s="4">
        <f t="shared" si="191"/>
        <v>156310</v>
      </c>
      <c r="IV22" s="4">
        <f t="shared" si="144"/>
        <v>1815720</v>
      </c>
      <c r="IW22" s="4">
        <v>3750</v>
      </c>
      <c r="IX22" s="4">
        <v>3750</v>
      </c>
      <c r="IY22" s="4">
        <v>3750</v>
      </c>
      <c r="IZ22" s="4">
        <v>3750</v>
      </c>
      <c r="JA22" s="4">
        <v>3750</v>
      </c>
      <c r="JB22" s="4">
        <v>3750</v>
      </c>
      <c r="JC22" s="32">
        <v>3000</v>
      </c>
      <c r="JD22" s="4">
        <v>3000</v>
      </c>
      <c r="JE22" s="4">
        <v>3750</v>
      </c>
      <c r="JF22" s="4">
        <v>3750</v>
      </c>
      <c r="JG22" s="4">
        <v>3750</v>
      </c>
      <c r="JH22" s="4">
        <f>3750-2250</f>
        <v>1500</v>
      </c>
      <c r="JI22" s="4">
        <f t="shared" si="145"/>
        <v>41250</v>
      </c>
      <c r="JJ22" s="4">
        <v>1760</v>
      </c>
      <c r="JK22" s="4">
        <v>1760</v>
      </c>
      <c r="JL22" s="4">
        <v>1760</v>
      </c>
      <c r="JM22" s="4">
        <v>1760</v>
      </c>
      <c r="JN22" s="4">
        <f>1831+288</f>
        <v>2119</v>
      </c>
      <c r="JO22" s="4">
        <v>1831</v>
      </c>
      <c r="JP22" s="32">
        <v>1831</v>
      </c>
      <c r="JQ22" s="4">
        <v>4388</v>
      </c>
      <c r="JR22" s="4">
        <v>4388</v>
      </c>
      <c r="JS22" s="4">
        <v>4388</v>
      </c>
      <c r="JT22" s="4">
        <v>4388</v>
      </c>
      <c r="JU22" s="4">
        <v>4388</v>
      </c>
      <c r="JV22" s="4">
        <f t="shared" si="146"/>
        <v>34761</v>
      </c>
      <c r="JW22" s="4">
        <f t="shared" si="147"/>
        <v>1891731</v>
      </c>
      <c r="JX22" s="4"/>
      <c r="JY22" s="4"/>
      <c r="JZ22" s="4"/>
      <c r="KA22" s="4"/>
      <c r="KB22" s="4"/>
      <c r="KC22" s="4"/>
      <c r="KD22" s="32"/>
      <c r="KE22" s="4"/>
      <c r="KF22" s="4"/>
      <c r="KG22" s="4"/>
      <c r="KH22" s="4"/>
      <c r="KI22" s="4"/>
      <c r="KJ22" s="4">
        <f t="shared" si="148"/>
        <v>0</v>
      </c>
      <c r="KK22" s="4"/>
      <c r="KL22" s="4"/>
      <c r="KM22" s="4"/>
      <c r="KN22" s="4"/>
      <c r="KO22" s="4"/>
      <c r="KP22" s="4"/>
      <c r="KQ22" s="32"/>
      <c r="KR22" s="4"/>
      <c r="KS22" s="4"/>
      <c r="KT22" s="4"/>
      <c r="KU22" s="4"/>
      <c r="KV22" s="4"/>
      <c r="KW22" s="4">
        <f t="shared" si="149"/>
        <v>0</v>
      </c>
      <c r="KX22" s="4"/>
      <c r="KY22" s="4"/>
      <c r="KZ22" s="4"/>
      <c r="LA22" s="4"/>
      <c r="LB22" s="4"/>
      <c r="LC22" s="4"/>
      <c r="LD22" s="32"/>
      <c r="LE22" s="4"/>
      <c r="LF22" s="4"/>
      <c r="LG22" s="4"/>
      <c r="LH22" s="4"/>
      <c r="LI22" s="4"/>
      <c r="LJ22" s="4">
        <f t="shared" si="150"/>
        <v>0</v>
      </c>
      <c r="LK22" s="4">
        <f t="shared" si="151"/>
        <v>0</v>
      </c>
      <c r="LL22" s="4"/>
      <c r="LM22" s="4"/>
      <c r="LN22" s="4"/>
      <c r="LO22" s="4"/>
      <c r="LP22" s="4"/>
      <c r="LQ22" s="4"/>
      <c r="LR22" s="32"/>
      <c r="LS22" s="4"/>
      <c r="LT22" s="4"/>
      <c r="LU22" s="4"/>
      <c r="LV22" s="4"/>
      <c r="LW22" s="4"/>
      <c r="LX22" s="4">
        <f t="shared" si="152"/>
        <v>0</v>
      </c>
      <c r="LY22" s="4"/>
      <c r="LZ22" s="4"/>
      <c r="MA22" s="4"/>
      <c r="MB22" s="4"/>
      <c r="MC22" s="4"/>
      <c r="MD22" s="4"/>
      <c r="ME22" s="32"/>
      <c r="MF22" s="4"/>
      <c r="MG22" s="4"/>
      <c r="MH22" s="4"/>
      <c r="MI22" s="4"/>
      <c r="MJ22" s="4"/>
      <c r="MK22" s="4">
        <f t="shared" si="153"/>
        <v>0</v>
      </c>
      <c r="ML22" s="4"/>
      <c r="MM22" s="4"/>
      <c r="MN22" s="4"/>
      <c r="MO22" s="4"/>
      <c r="MP22" s="4"/>
      <c r="MQ22" s="4"/>
      <c r="MR22" s="32"/>
      <c r="MS22" s="4"/>
      <c r="MT22" s="4"/>
      <c r="MU22" s="4"/>
      <c r="MV22" s="4"/>
      <c r="MW22" s="4"/>
      <c r="MX22" s="4">
        <f t="shared" si="154"/>
        <v>0</v>
      </c>
      <c r="MY22" s="4">
        <f t="shared" si="155"/>
        <v>0</v>
      </c>
      <c r="MZ22" s="4"/>
      <c r="NA22" s="4"/>
      <c r="NB22" s="4"/>
      <c r="NC22" s="4"/>
      <c r="ND22" s="4"/>
      <c r="NE22" s="4"/>
      <c r="NF22" s="32"/>
      <c r="NG22" s="4"/>
      <c r="NH22" s="4"/>
      <c r="NI22" s="4"/>
      <c r="NJ22" s="4"/>
      <c r="NK22" s="4"/>
      <c r="NL22" s="4">
        <f t="shared" si="156"/>
        <v>0</v>
      </c>
      <c r="NM22" s="4"/>
      <c r="NN22" s="4"/>
      <c r="NO22" s="4"/>
      <c r="NP22" s="4"/>
      <c r="NQ22" s="4"/>
      <c r="NR22" s="4"/>
      <c r="NS22" s="32"/>
      <c r="NT22" s="4"/>
      <c r="NU22" s="4"/>
      <c r="NV22" s="4"/>
      <c r="NW22" s="4"/>
      <c r="NX22" s="4"/>
      <c r="NY22" s="4">
        <f t="shared" si="157"/>
        <v>0</v>
      </c>
      <c r="NZ22" s="4"/>
      <c r="OA22" s="4"/>
      <c r="OB22" s="4"/>
      <c r="OC22" s="4"/>
      <c r="OD22" s="4"/>
      <c r="OE22" s="4"/>
      <c r="OF22" s="32"/>
      <c r="OG22" s="4"/>
      <c r="OH22" s="4"/>
      <c r="OI22" s="4"/>
      <c r="OJ22" s="4"/>
      <c r="OK22" s="4"/>
      <c r="OL22" s="4">
        <f t="shared" si="158"/>
        <v>0</v>
      </c>
      <c r="OM22" s="4">
        <f t="shared" si="159"/>
        <v>0</v>
      </c>
      <c r="ON22" s="4"/>
      <c r="OO22" s="4"/>
      <c r="OP22" s="4"/>
      <c r="OQ22" s="4"/>
      <c r="OR22" s="4"/>
      <c r="OS22" s="4"/>
      <c r="OT22" s="32"/>
      <c r="OU22" s="4"/>
      <c r="OV22" s="4"/>
      <c r="OW22" s="4"/>
      <c r="OX22" s="4"/>
      <c r="OY22" s="4"/>
      <c r="OZ22" s="4">
        <f t="shared" si="160"/>
        <v>0</v>
      </c>
      <c r="PA22" s="4"/>
      <c r="PB22" s="4"/>
      <c r="PC22" s="4"/>
      <c r="PD22" s="4"/>
      <c r="PE22" s="4"/>
      <c r="PF22" s="4"/>
      <c r="PG22" s="32"/>
      <c r="PH22" s="4"/>
      <c r="PI22" s="4"/>
      <c r="PJ22" s="4"/>
      <c r="PK22" s="4"/>
      <c r="PL22" s="4"/>
      <c r="PM22" s="4">
        <f t="shared" si="161"/>
        <v>0</v>
      </c>
      <c r="PN22" s="4"/>
      <c r="PO22" s="4"/>
      <c r="PP22" s="4"/>
      <c r="PQ22" s="4"/>
      <c r="PR22" s="4"/>
      <c r="PS22" s="4"/>
      <c r="PT22" s="32"/>
      <c r="PU22" s="4"/>
      <c r="PV22" s="4"/>
      <c r="PW22" s="4"/>
      <c r="PX22" s="4"/>
      <c r="PY22" s="4"/>
      <c r="PZ22" s="4">
        <f t="shared" si="162"/>
        <v>0</v>
      </c>
      <c r="QA22" s="4">
        <f t="shared" si="163"/>
        <v>0</v>
      </c>
      <c r="QB22" s="4"/>
      <c r="QC22" s="4"/>
      <c r="QD22" s="4"/>
      <c r="QE22" s="4"/>
      <c r="QF22" s="4"/>
      <c r="QG22" s="4"/>
      <c r="QH22" s="32"/>
      <c r="QI22" s="4"/>
      <c r="QJ22" s="4"/>
      <c r="QK22" s="4"/>
      <c r="QL22" s="4"/>
      <c r="QM22" s="4"/>
      <c r="QN22" s="4">
        <f t="shared" si="164"/>
        <v>0</v>
      </c>
      <c r="QO22" s="4"/>
      <c r="QP22" s="4"/>
      <c r="QQ22" s="4"/>
      <c r="QR22" s="4"/>
      <c r="QS22" s="4"/>
      <c r="QT22" s="4"/>
      <c r="QU22" s="32"/>
      <c r="QV22" s="4"/>
      <c r="QW22" s="4"/>
      <c r="QX22" s="4"/>
      <c r="QY22" s="4"/>
      <c r="QZ22" s="4"/>
      <c r="RA22" s="4">
        <f t="shared" si="165"/>
        <v>0</v>
      </c>
      <c r="RB22" s="4"/>
      <c r="RC22" s="4"/>
      <c r="RD22" s="4"/>
      <c r="RE22" s="4"/>
      <c r="RF22" s="4"/>
      <c r="RG22" s="4"/>
      <c r="RH22" s="32"/>
      <c r="RI22" s="4"/>
      <c r="RJ22" s="4"/>
      <c r="RK22" s="4"/>
      <c r="RL22" s="4"/>
      <c r="RM22" s="4"/>
      <c r="RN22" s="4">
        <f t="shared" si="166"/>
        <v>0</v>
      </c>
      <c r="RO22" s="4">
        <f t="shared" si="167"/>
        <v>0</v>
      </c>
      <c r="RP22" s="4"/>
      <c r="RQ22" s="4"/>
      <c r="RR22" s="4"/>
      <c r="RS22" s="4"/>
      <c r="RT22" s="4"/>
      <c r="RU22" s="4"/>
      <c r="RV22" s="32"/>
      <c r="RW22" s="4"/>
      <c r="RX22" s="4"/>
      <c r="RY22" s="4"/>
      <c r="RZ22" s="4"/>
      <c r="SA22" s="4"/>
      <c r="SB22" s="4">
        <f t="shared" si="168"/>
        <v>0</v>
      </c>
      <c r="SC22" s="4"/>
      <c r="SD22" s="4"/>
      <c r="SE22" s="4"/>
      <c r="SF22" s="4"/>
      <c r="SG22" s="4"/>
      <c r="SH22" s="4"/>
      <c r="SI22" s="32"/>
      <c r="SJ22" s="4"/>
      <c r="SK22" s="4"/>
      <c r="SL22" s="4"/>
      <c r="SM22" s="4"/>
      <c r="SN22" s="4"/>
      <c r="SO22" s="4">
        <f t="shared" si="169"/>
        <v>0</v>
      </c>
      <c r="SP22" s="4"/>
      <c r="SQ22" s="4"/>
      <c r="SR22" s="4"/>
      <c r="SS22" s="4"/>
      <c r="ST22" s="4"/>
      <c r="SU22" s="4"/>
      <c r="SV22" s="32"/>
      <c r="SW22" s="4"/>
      <c r="SX22" s="4"/>
      <c r="SY22" s="4"/>
      <c r="SZ22" s="4"/>
      <c r="TA22" s="4"/>
      <c r="TB22" s="4">
        <f t="shared" si="170"/>
        <v>0</v>
      </c>
      <c r="TC22" s="4">
        <f t="shared" si="171"/>
        <v>0</v>
      </c>
      <c r="TD22" s="4"/>
      <c r="TE22" s="4"/>
      <c r="TF22" s="4"/>
      <c r="TG22" s="4"/>
      <c r="TH22" s="4"/>
      <c r="TI22" s="4"/>
      <c r="TJ22" s="32"/>
      <c r="TK22" s="4"/>
      <c r="TL22" s="4"/>
      <c r="TM22" s="4"/>
      <c r="TN22" s="4"/>
      <c r="TO22" s="4"/>
      <c r="TP22" s="4">
        <f t="shared" si="172"/>
        <v>0</v>
      </c>
      <c r="TQ22" s="4"/>
      <c r="TR22" s="4"/>
      <c r="TS22" s="4"/>
      <c r="TT22" s="4"/>
      <c r="TU22" s="4"/>
      <c r="TV22" s="4">
        <v>2892.96</v>
      </c>
      <c r="TW22" s="32"/>
      <c r="TX22" s="4"/>
      <c r="TY22" s="4"/>
      <c r="TZ22" s="4"/>
      <c r="UA22" s="4"/>
      <c r="UB22" s="4"/>
      <c r="UC22" s="4">
        <f t="shared" si="173"/>
        <v>2892.96</v>
      </c>
      <c r="UD22" s="4"/>
      <c r="UE22" s="4"/>
      <c r="UF22" s="4"/>
      <c r="UG22" s="4"/>
      <c r="UH22" s="4"/>
      <c r="UI22" s="4"/>
      <c r="UJ22" s="32"/>
      <c r="UK22" s="4"/>
      <c r="UL22" s="4"/>
      <c r="UM22" s="4"/>
      <c r="UN22" s="4"/>
      <c r="UO22" s="4"/>
      <c r="UP22" s="4">
        <f t="shared" si="174"/>
        <v>0</v>
      </c>
      <c r="UQ22" s="4">
        <f t="shared" si="175"/>
        <v>2892.96</v>
      </c>
      <c r="UR22" s="4">
        <v>5600</v>
      </c>
      <c r="US22" s="4">
        <v>5600</v>
      </c>
      <c r="UT22" s="4">
        <v>5600</v>
      </c>
      <c r="UU22" s="4">
        <v>5600</v>
      </c>
      <c r="UV22" s="4">
        <v>5600</v>
      </c>
      <c r="UW22" s="4">
        <v>5600</v>
      </c>
      <c r="UX22" s="32">
        <v>5600</v>
      </c>
      <c r="UY22" s="4">
        <v>5600</v>
      </c>
      <c r="UZ22" s="4">
        <v>5600</v>
      </c>
      <c r="VA22" s="4">
        <v>5600</v>
      </c>
      <c r="VB22" s="4">
        <v>5600</v>
      </c>
      <c r="VC22" s="4">
        <f>99330+9900</f>
        <v>109230</v>
      </c>
      <c r="VD22" s="4">
        <f t="shared" si="176"/>
        <v>170830</v>
      </c>
      <c r="VE22" s="4">
        <v>11200</v>
      </c>
      <c r="VF22" s="4">
        <v>11200</v>
      </c>
      <c r="VG22" s="4">
        <v>11200</v>
      </c>
      <c r="VH22" s="4">
        <v>11200</v>
      </c>
      <c r="VI22" s="4">
        <f>5600+5600</f>
        <v>11200</v>
      </c>
      <c r="VJ22" s="4">
        <v>11200</v>
      </c>
      <c r="VK22" s="32">
        <v>11200</v>
      </c>
      <c r="VL22" s="4">
        <f>5600+5600</f>
        <v>11200</v>
      </c>
      <c r="VM22" s="4">
        <f>5600+5600</f>
        <v>11200</v>
      </c>
      <c r="VN22" s="4">
        <v>11200</v>
      </c>
      <c r="VO22" s="4">
        <v>11200</v>
      </c>
      <c r="VP22" s="4">
        <f>5600+5600</f>
        <v>11200</v>
      </c>
      <c r="VQ22" s="4">
        <f t="shared" si="177"/>
        <v>134400</v>
      </c>
      <c r="VR22" s="4"/>
      <c r="VS22" s="4"/>
      <c r="VT22" s="4"/>
      <c r="VU22" s="4"/>
      <c r="VV22" s="4"/>
      <c r="VW22" s="4"/>
      <c r="VX22" s="32"/>
      <c r="VY22" s="4"/>
      <c r="VZ22" s="4"/>
      <c r="WA22" s="4"/>
      <c r="WB22" s="4"/>
      <c r="WC22" s="4"/>
      <c r="WD22" s="4">
        <f t="shared" si="178"/>
        <v>0</v>
      </c>
      <c r="WE22" s="4"/>
      <c r="WF22" s="4"/>
      <c r="WG22" s="4"/>
      <c r="WH22" s="4"/>
      <c r="WI22" s="4"/>
      <c r="WJ22" s="4"/>
      <c r="WK22" s="32"/>
      <c r="WL22" s="4"/>
      <c r="WM22" s="4"/>
      <c r="WN22" s="4"/>
      <c r="WO22" s="4"/>
      <c r="WP22" s="4"/>
      <c r="WQ22" s="4">
        <f t="shared" si="179"/>
        <v>0</v>
      </c>
      <c r="WR22" s="4"/>
      <c r="WS22" s="4"/>
      <c r="WT22" s="4"/>
      <c r="WU22" s="4"/>
      <c r="WV22" s="4"/>
      <c r="WW22" s="4"/>
      <c r="WX22" s="32"/>
      <c r="WY22" s="4"/>
      <c r="WZ22" s="4"/>
      <c r="XA22" s="4"/>
      <c r="XB22" s="4"/>
      <c r="XC22" s="4"/>
      <c r="XD22" s="4">
        <f t="shared" si="180"/>
        <v>0</v>
      </c>
      <c r="XE22" s="4"/>
      <c r="XF22" s="4"/>
      <c r="XG22" s="4"/>
      <c r="XH22" s="4"/>
      <c r="XI22" s="4"/>
      <c r="XJ22" s="4"/>
      <c r="XK22" s="32"/>
      <c r="XL22" s="4"/>
      <c r="XM22" s="4"/>
      <c r="XN22" s="4"/>
      <c r="XO22" s="4"/>
      <c r="XP22" s="4"/>
      <c r="XQ22" s="4">
        <f t="shared" si="181"/>
        <v>0</v>
      </c>
      <c r="XR22" s="4"/>
      <c r="XS22" s="4"/>
      <c r="XT22" s="4"/>
      <c r="XU22" s="4"/>
      <c r="XV22" s="4"/>
      <c r="XW22" s="4"/>
      <c r="XX22" s="32"/>
      <c r="XY22" s="4"/>
      <c r="XZ22" s="4"/>
      <c r="YA22" s="4"/>
      <c r="YB22" s="4"/>
      <c r="YC22" s="4"/>
      <c r="YD22" s="4">
        <f t="shared" si="182"/>
        <v>0</v>
      </c>
      <c r="YE22" s="4"/>
      <c r="YF22" s="4"/>
      <c r="YG22" s="4"/>
      <c r="YH22" s="4"/>
      <c r="YI22" s="4"/>
      <c r="YJ22" s="4"/>
      <c r="YK22" s="32"/>
      <c r="YL22" s="4"/>
      <c r="YM22" s="4">
        <v>61600</v>
      </c>
      <c r="YN22" s="4">
        <f>5600+20875</f>
        <v>26475</v>
      </c>
      <c r="YO22" s="4"/>
      <c r="YP22" s="4"/>
      <c r="YQ22" s="4">
        <f t="shared" si="183"/>
        <v>88075</v>
      </c>
      <c r="YR22" s="4"/>
      <c r="YS22" s="4"/>
      <c r="YT22" s="4"/>
      <c r="YU22" s="4"/>
      <c r="YV22" s="4"/>
      <c r="YW22" s="4"/>
      <c r="YX22" s="32"/>
      <c r="YY22" s="4"/>
      <c r="YZ22" s="4"/>
      <c r="ZA22" s="4"/>
      <c r="ZB22" s="4"/>
      <c r="ZC22" s="4"/>
      <c r="ZD22" s="4">
        <f t="shared" si="184"/>
        <v>0</v>
      </c>
      <c r="ZE22" s="4">
        <f t="shared" si="185"/>
        <v>393305</v>
      </c>
      <c r="ZF22" s="13">
        <f t="shared" si="186"/>
        <v>13956569.800000001</v>
      </c>
    </row>
    <row r="23" spans="1:682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120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121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122"/>
        <v>0</v>
      </c>
      <c r="AQ23" s="4">
        <f t="shared" si="123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124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125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126"/>
        <v>0</v>
      </c>
      <c r="CE23" s="4">
        <f t="shared" si="127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128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129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130"/>
        <v>0</v>
      </c>
      <c r="DS23" s="4">
        <f t="shared" si="131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132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133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134"/>
        <v>0</v>
      </c>
      <c r="FG23" s="4">
        <f t="shared" si="135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136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137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138"/>
        <v>0</v>
      </c>
      <c r="GU23" s="4">
        <f t="shared" si="139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140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141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142"/>
        <v>0</v>
      </c>
      <c r="II23" s="4">
        <f t="shared" si="143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144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145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146"/>
        <v>0</v>
      </c>
      <c r="JW23" s="4">
        <f t="shared" si="147"/>
        <v>0</v>
      </c>
      <c r="JX23" s="4">
        <v>182270</v>
      </c>
      <c r="JY23" s="4">
        <v>182270</v>
      </c>
      <c r="JZ23" s="4">
        <v>182270</v>
      </c>
      <c r="KA23" s="4">
        <v>182270</v>
      </c>
      <c r="KB23" s="4">
        <f>188350+24320</f>
        <v>212670</v>
      </c>
      <c r="KC23" s="4">
        <v>188350</v>
      </c>
      <c r="KD23" s="4">
        <f t="shared" ref="KD23:KI23" si="192">188350+12000</f>
        <v>200350</v>
      </c>
      <c r="KE23" s="4">
        <f t="shared" si="192"/>
        <v>200350</v>
      </c>
      <c r="KF23" s="4">
        <f t="shared" si="192"/>
        <v>200350</v>
      </c>
      <c r="KG23" s="4">
        <f t="shared" si="192"/>
        <v>200350</v>
      </c>
      <c r="KH23" s="4">
        <f t="shared" si="192"/>
        <v>200350</v>
      </c>
      <c r="KI23" s="4">
        <f t="shared" si="192"/>
        <v>200350</v>
      </c>
      <c r="KJ23" s="4">
        <f t="shared" si="148"/>
        <v>2332200</v>
      </c>
      <c r="KK23" s="4">
        <v>4500</v>
      </c>
      <c r="KL23" s="4">
        <v>4500</v>
      </c>
      <c r="KM23" s="4">
        <v>4500</v>
      </c>
      <c r="KN23" s="4">
        <f>2880+4500</f>
        <v>7380</v>
      </c>
      <c r="KO23" s="4">
        <v>4500</v>
      </c>
      <c r="KP23" s="4">
        <v>4500</v>
      </c>
      <c r="KQ23" s="4">
        <v>3600</v>
      </c>
      <c r="KR23" s="4">
        <v>3600</v>
      </c>
      <c r="KS23" s="4">
        <v>4500</v>
      </c>
      <c r="KT23" s="4">
        <v>4500</v>
      </c>
      <c r="KU23" s="4">
        <v>4500</v>
      </c>
      <c r="KV23" s="4">
        <f>4500-2700</f>
        <v>1800</v>
      </c>
      <c r="KW23" s="4">
        <f t="shared" si="149"/>
        <v>52380</v>
      </c>
      <c r="KX23" s="4">
        <v>1719</v>
      </c>
      <c r="KY23" s="4">
        <v>1719</v>
      </c>
      <c r="KZ23" s="4">
        <v>1719</v>
      </c>
      <c r="LA23" s="4">
        <v>1719</v>
      </c>
      <c r="LB23" s="4">
        <f>1793+296</f>
        <v>2089</v>
      </c>
      <c r="LC23" s="4">
        <v>1793</v>
      </c>
      <c r="LD23" s="4">
        <v>1793</v>
      </c>
      <c r="LE23" s="4">
        <v>1847</v>
      </c>
      <c r="LF23" s="4">
        <v>1847</v>
      </c>
      <c r="LG23" s="4">
        <v>1847</v>
      </c>
      <c r="LH23" s="4">
        <v>1847</v>
      </c>
      <c r="LI23" s="4">
        <v>1847</v>
      </c>
      <c r="LJ23" s="4">
        <f t="shared" si="150"/>
        <v>21786</v>
      </c>
      <c r="LK23" s="4">
        <f t="shared" si="151"/>
        <v>2406366</v>
      </c>
      <c r="LL23" s="4">
        <v>90660</v>
      </c>
      <c r="LM23" s="4">
        <v>90660</v>
      </c>
      <c r="LN23" s="4">
        <f>17500+116910</f>
        <v>134410</v>
      </c>
      <c r="LO23" s="4">
        <v>116910</v>
      </c>
      <c r="LP23" s="4">
        <f>121350+17760</f>
        <v>139110</v>
      </c>
      <c r="LQ23" s="4">
        <v>121350</v>
      </c>
      <c r="LR23" s="4">
        <f>121350+6000</f>
        <v>127350</v>
      </c>
      <c r="LS23" s="4">
        <f>121350+7354.84</f>
        <v>128704.84</v>
      </c>
      <c r="LT23" s="4">
        <f>121350+8000</f>
        <v>129350</v>
      </c>
      <c r="LU23" s="4">
        <f>121350+8000</f>
        <v>129350</v>
      </c>
      <c r="LV23" s="4">
        <f>121350+8000</f>
        <v>129350</v>
      </c>
      <c r="LW23" s="4">
        <f>121350+8000</f>
        <v>129350</v>
      </c>
      <c r="LX23" s="4">
        <f t="shared" si="152"/>
        <v>1466554.8399999999</v>
      </c>
      <c r="LY23" s="4">
        <v>2250</v>
      </c>
      <c r="LZ23" s="4">
        <v>2250</v>
      </c>
      <c r="MA23" s="4">
        <f>750+3000</f>
        <v>3750</v>
      </c>
      <c r="MB23" s="4">
        <f>1920+3000</f>
        <v>4920</v>
      </c>
      <c r="MC23" s="4">
        <v>3000</v>
      </c>
      <c r="MD23" s="4">
        <v>3000</v>
      </c>
      <c r="ME23" s="4">
        <v>2400</v>
      </c>
      <c r="MF23" s="4">
        <v>2400</v>
      </c>
      <c r="MG23" s="4">
        <v>3000</v>
      </c>
      <c r="MH23" s="4">
        <v>3000</v>
      </c>
      <c r="MI23" s="4">
        <v>3000</v>
      </c>
      <c r="MJ23" s="4">
        <f>3000-1800</f>
        <v>1200</v>
      </c>
      <c r="MK23" s="4">
        <f t="shared" si="153"/>
        <v>34170</v>
      </c>
      <c r="ML23" s="4">
        <v>1036</v>
      </c>
      <c r="MM23" s="4">
        <v>1036</v>
      </c>
      <c r="MN23" s="4">
        <v>1036</v>
      </c>
      <c r="MO23" s="4">
        <v>1036</v>
      </c>
      <c r="MP23" s="4">
        <f>1089+212</f>
        <v>1301</v>
      </c>
      <c r="MQ23" s="4">
        <v>1089</v>
      </c>
      <c r="MR23" s="4">
        <v>1089</v>
      </c>
      <c r="MS23" s="4">
        <v>2853</v>
      </c>
      <c r="MT23" s="4">
        <v>2853</v>
      </c>
      <c r="MU23" s="4">
        <v>2853</v>
      </c>
      <c r="MV23" s="4">
        <v>2853</v>
      </c>
      <c r="MW23" s="4">
        <v>2853</v>
      </c>
      <c r="MX23" s="4">
        <f t="shared" si="154"/>
        <v>21888</v>
      </c>
      <c r="MY23" s="4">
        <f t="shared" si="155"/>
        <v>1522612.8399999999</v>
      </c>
      <c r="MZ23" s="4">
        <v>215770</v>
      </c>
      <c r="NA23" s="4">
        <v>215770</v>
      </c>
      <c r="NB23" s="4">
        <v>215770</v>
      </c>
      <c r="NC23" s="4">
        <v>215770</v>
      </c>
      <c r="ND23" s="4">
        <f>223490+30880</f>
        <v>254370</v>
      </c>
      <c r="NE23" s="4">
        <v>223490</v>
      </c>
      <c r="NF23" s="4">
        <f t="shared" ref="NF23:NK23" si="193">223490+14000</f>
        <v>237490</v>
      </c>
      <c r="NG23" s="4">
        <f t="shared" si="193"/>
        <v>237490</v>
      </c>
      <c r="NH23" s="4">
        <f t="shared" si="193"/>
        <v>237490</v>
      </c>
      <c r="NI23" s="4">
        <f t="shared" si="193"/>
        <v>237490</v>
      </c>
      <c r="NJ23" s="4">
        <f t="shared" si="193"/>
        <v>237490</v>
      </c>
      <c r="NK23" s="4">
        <f t="shared" si="193"/>
        <v>237490</v>
      </c>
      <c r="NL23" s="4">
        <f t="shared" si="156"/>
        <v>2765880</v>
      </c>
      <c r="NM23" s="4">
        <v>5250</v>
      </c>
      <c r="NN23" s="4">
        <v>5250</v>
      </c>
      <c r="NO23" s="4">
        <v>5250</v>
      </c>
      <c r="NP23" s="4">
        <f>3360+5250</f>
        <v>8610</v>
      </c>
      <c r="NQ23" s="4">
        <v>5250</v>
      </c>
      <c r="NR23" s="4">
        <v>5250</v>
      </c>
      <c r="NS23" s="4">
        <v>4200</v>
      </c>
      <c r="NT23" s="4">
        <v>4200</v>
      </c>
      <c r="NU23" s="4">
        <v>5250</v>
      </c>
      <c r="NV23" s="4">
        <v>5250</v>
      </c>
      <c r="NW23" s="4">
        <v>5250</v>
      </c>
      <c r="NX23" s="4">
        <f>5250-3150</f>
        <v>2100</v>
      </c>
      <c r="NY23" s="4">
        <f t="shared" si="157"/>
        <v>61110</v>
      </c>
      <c r="NZ23" s="4">
        <v>4614</v>
      </c>
      <c r="OA23" s="4">
        <v>4614</v>
      </c>
      <c r="OB23" s="4">
        <v>4614</v>
      </c>
      <c r="OC23" s="4">
        <v>4614</v>
      </c>
      <c r="OD23" s="4">
        <f>4764+608</f>
        <v>5372</v>
      </c>
      <c r="OE23" s="4">
        <v>4764</v>
      </c>
      <c r="OF23" s="4">
        <v>4764</v>
      </c>
      <c r="OG23" s="4">
        <v>4764</v>
      </c>
      <c r="OH23" s="4">
        <v>4764</v>
      </c>
      <c r="OI23" s="4">
        <v>4764</v>
      </c>
      <c r="OJ23" s="4">
        <v>4764</v>
      </c>
      <c r="OK23" s="4">
        <v>4764</v>
      </c>
      <c r="OL23" s="4">
        <f t="shared" si="158"/>
        <v>57176</v>
      </c>
      <c r="OM23" s="4">
        <f t="shared" si="159"/>
        <v>2884166</v>
      </c>
      <c r="ON23" s="4">
        <v>184770</v>
      </c>
      <c r="OO23" s="4">
        <v>184770</v>
      </c>
      <c r="OP23" s="4">
        <v>184770</v>
      </c>
      <c r="OQ23" s="4">
        <v>184770</v>
      </c>
      <c r="OR23" s="4">
        <f>191970+28800</f>
        <v>220770</v>
      </c>
      <c r="OS23" s="4">
        <v>191970</v>
      </c>
      <c r="OT23" s="4">
        <f t="shared" ref="OT23:OY23" si="194">191970+12000</f>
        <v>203970</v>
      </c>
      <c r="OU23" s="4">
        <f t="shared" si="194"/>
        <v>203970</v>
      </c>
      <c r="OV23" s="4">
        <f t="shared" si="194"/>
        <v>203970</v>
      </c>
      <c r="OW23" s="4">
        <f t="shared" si="194"/>
        <v>203970</v>
      </c>
      <c r="OX23" s="4">
        <f t="shared" si="194"/>
        <v>203970</v>
      </c>
      <c r="OY23" s="4">
        <f t="shared" si="194"/>
        <v>203970</v>
      </c>
      <c r="OZ23" s="4">
        <f t="shared" si="160"/>
        <v>2375640</v>
      </c>
      <c r="PA23" s="4">
        <v>4500</v>
      </c>
      <c r="PB23" s="4">
        <v>4500</v>
      </c>
      <c r="PC23" s="4">
        <v>4500</v>
      </c>
      <c r="PD23" s="4">
        <f>2880+4500</f>
        <v>7380</v>
      </c>
      <c r="PE23" s="4">
        <v>4500</v>
      </c>
      <c r="PF23" s="4">
        <v>4500</v>
      </c>
      <c r="PG23" s="4">
        <v>3600</v>
      </c>
      <c r="PH23" s="4">
        <v>3600</v>
      </c>
      <c r="PI23" s="4">
        <v>4500</v>
      </c>
      <c r="PJ23" s="4">
        <v>4500</v>
      </c>
      <c r="PK23" s="4">
        <v>4500</v>
      </c>
      <c r="PL23" s="4">
        <f>4500-2700</f>
        <v>1800</v>
      </c>
      <c r="PM23" s="4">
        <f t="shared" si="161"/>
        <v>52380</v>
      </c>
      <c r="PN23" s="4">
        <v>2082</v>
      </c>
      <c r="PO23" s="4">
        <v>2082</v>
      </c>
      <c r="PP23" s="4">
        <v>2082</v>
      </c>
      <c r="PQ23" s="4">
        <v>2082</v>
      </c>
      <c r="PR23" s="4">
        <f>2134+208</f>
        <v>2342</v>
      </c>
      <c r="PS23" s="4">
        <v>2134</v>
      </c>
      <c r="PT23" s="4">
        <v>2134</v>
      </c>
      <c r="PU23" s="4">
        <v>2134</v>
      </c>
      <c r="PV23" s="4">
        <v>2134</v>
      </c>
      <c r="PW23" s="4">
        <v>2134</v>
      </c>
      <c r="PX23" s="4">
        <v>2134</v>
      </c>
      <c r="PY23" s="4">
        <v>2134</v>
      </c>
      <c r="PZ23" s="4">
        <f t="shared" si="162"/>
        <v>25608</v>
      </c>
      <c r="QA23" s="4">
        <f t="shared" si="163"/>
        <v>2453628</v>
      </c>
      <c r="QB23" s="4">
        <v>93490</v>
      </c>
      <c r="QC23" s="4">
        <v>93490</v>
      </c>
      <c r="QD23" s="4">
        <v>93490</v>
      </c>
      <c r="QE23" s="4">
        <v>93490</v>
      </c>
      <c r="QF23" s="4">
        <f>97740+17000</f>
        <v>114740</v>
      </c>
      <c r="QG23" s="4">
        <v>97740</v>
      </c>
      <c r="QH23" s="4">
        <f t="shared" ref="QH23:QM23" si="195">97740+6000</f>
        <v>103740</v>
      </c>
      <c r="QI23" s="4">
        <f t="shared" si="195"/>
        <v>103740</v>
      </c>
      <c r="QJ23" s="4">
        <f t="shared" si="195"/>
        <v>103740</v>
      </c>
      <c r="QK23" s="4">
        <f t="shared" si="195"/>
        <v>103740</v>
      </c>
      <c r="QL23" s="4">
        <f t="shared" si="195"/>
        <v>103740</v>
      </c>
      <c r="QM23" s="4">
        <f t="shared" si="195"/>
        <v>103740</v>
      </c>
      <c r="QN23" s="4">
        <f t="shared" si="164"/>
        <v>1208880</v>
      </c>
      <c r="QO23" s="4">
        <v>2250</v>
      </c>
      <c r="QP23" s="4">
        <v>2250</v>
      </c>
      <c r="QQ23" s="4">
        <v>2250</v>
      </c>
      <c r="QR23" s="4">
        <f>1440+2250</f>
        <v>3690</v>
      </c>
      <c r="QS23" s="4">
        <v>2250</v>
      </c>
      <c r="QT23" s="4">
        <v>2250</v>
      </c>
      <c r="QU23" s="4">
        <v>1800</v>
      </c>
      <c r="QV23" s="4">
        <v>1800</v>
      </c>
      <c r="QW23" s="4">
        <v>2250</v>
      </c>
      <c r="QX23" s="4">
        <v>2250</v>
      </c>
      <c r="QY23" s="4">
        <v>2250</v>
      </c>
      <c r="QZ23" s="4">
        <f>2250-1350</f>
        <v>900</v>
      </c>
      <c r="RA23" s="4">
        <f t="shared" si="165"/>
        <v>26190</v>
      </c>
      <c r="RB23" s="4">
        <v>1932</v>
      </c>
      <c r="RC23" s="4">
        <v>1932</v>
      </c>
      <c r="RD23" s="4">
        <v>1932</v>
      </c>
      <c r="RE23" s="4">
        <v>1932</v>
      </c>
      <c r="RF23" s="4">
        <f>2021+360</f>
        <v>2381</v>
      </c>
      <c r="RG23" s="4">
        <v>2021</v>
      </c>
      <c r="RH23" s="4">
        <v>2021</v>
      </c>
      <c r="RI23" s="4">
        <v>2021</v>
      </c>
      <c r="RJ23" s="4">
        <v>2021</v>
      </c>
      <c r="RK23" s="4">
        <v>2021</v>
      </c>
      <c r="RL23" s="4">
        <v>2021</v>
      </c>
      <c r="RM23" s="4">
        <v>2021</v>
      </c>
      <c r="RN23" s="4">
        <f t="shared" si="166"/>
        <v>24256</v>
      </c>
      <c r="RO23" s="4">
        <f t="shared" si="167"/>
        <v>1259326</v>
      </c>
      <c r="RP23" s="4">
        <v>125340</v>
      </c>
      <c r="RQ23" s="4">
        <v>125340</v>
      </c>
      <c r="RR23" s="4">
        <v>125340</v>
      </c>
      <c r="RS23" s="4">
        <v>125340</v>
      </c>
      <c r="RT23" s="4">
        <f>129670+17320</f>
        <v>146990</v>
      </c>
      <c r="RU23" s="4">
        <v>129670</v>
      </c>
      <c r="RV23" s="4">
        <f t="shared" ref="RV23:SA23" si="196">129670+8000</f>
        <v>137670</v>
      </c>
      <c r="RW23" s="4">
        <f t="shared" si="196"/>
        <v>137670</v>
      </c>
      <c r="RX23" s="4">
        <f t="shared" si="196"/>
        <v>137670</v>
      </c>
      <c r="RY23" s="4">
        <f t="shared" si="196"/>
        <v>137670</v>
      </c>
      <c r="RZ23" s="4">
        <f t="shared" si="196"/>
        <v>137670</v>
      </c>
      <c r="SA23" s="4">
        <f t="shared" si="196"/>
        <v>137670</v>
      </c>
      <c r="SB23" s="4">
        <f t="shared" si="168"/>
        <v>1604040</v>
      </c>
      <c r="SC23" s="4">
        <v>3000</v>
      </c>
      <c r="SD23" s="4">
        <v>3000</v>
      </c>
      <c r="SE23" s="4">
        <v>3000</v>
      </c>
      <c r="SF23" s="4">
        <f>1920+3000</f>
        <v>4920</v>
      </c>
      <c r="SG23" s="4">
        <v>3000</v>
      </c>
      <c r="SH23" s="4">
        <v>3000</v>
      </c>
      <c r="SI23" s="4">
        <v>2400</v>
      </c>
      <c r="SJ23" s="4">
        <v>2400</v>
      </c>
      <c r="SK23" s="4">
        <v>3000</v>
      </c>
      <c r="SL23" s="4">
        <v>3000</v>
      </c>
      <c r="SM23" s="4">
        <v>3000</v>
      </c>
      <c r="SN23" s="4">
        <f>3000-1800</f>
        <v>1200</v>
      </c>
      <c r="SO23" s="4">
        <f t="shared" si="169"/>
        <v>34920</v>
      </c>
      <c r="SP23" s="4">
        <v>3761</v>
      </c>
      <c r="SQ23" s="4">
        <v>3761</v>
      </c>
      <c r="SR23" s="4">
        <v>3761</v>
      </c>
      <c r="SS23" s="4">
        <v>3761</v>
      </c>
      <c r="ST23" s="4">
        <f>3891+520</f>
        <v>4411</v>
      </c>
      <c r="SU23" s="4">
        <v>3891</v>
      </c>
      <c r="SV23" s="4">
        <v>3891</v>
      </c>
      <c r="SW23" s="4">
        <v>3891</v>
      </c>
      <c r="SX23" s="4">
        <v>3891</v>
      </c>
      <c r="SY23" s="4">
        <v>3891</v>
      </c>
      <c r="SZ23" s="4">
        <v>3891</v>
      </c>
      <c r="TA23" s="4">
        <v>3891</v>
      </c>
      <c r="TB23" s="4">
        <f t="shared" si="170"/>
        <v>46692</v>
      </c>
      <c r="TC23" s="4">
        <f t="shared" si="171"/>
        <v>1685652</v>
      </c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>
        <f t="shared" si="172"/>
        <v>0</v>
      </c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>
        <f t="shared" si="173"/>
        <v>0</v>
      </c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>
        <f t="shared" si="174"/>
        <v>0</v>
      </c>
      <c r="UQ23" s="4">
        <f t="shared" si="175"/>
        <v>0</v>
      </c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>
        <f t="shared" si="176"/>
        <v>0</v>
      </c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>
        <f t="shared" si="177"/>
        <v>0</v>
      </c>
      <c r="VR23" s="4">
        <v>5600</v>
      </c>
      <c r="VS23" s="4">
        <v>5600</v>
      </c>
      <c r="VT23" s="4">
        <v>5600</v>
      </c>
      <c r="VU23" s="4">
        <f>78941.94+5600+5600</f>
        <v>90141.94</v>
      </c>
      <c r="VV23" s="4">
        <f>5600+5600</f>
        <v>11200</v>
      </c>
      <c r="VW23" s="4">
        <f>5600+5600</f>
        <v>11200</v>
      </c>
      <c r="VX23" s="4">
        <f>5600+5600</f>
        <v>11200</v>
      </c>
      <c r="VY23" s="4">
        <f>5600+5600</f>
        <v>11200</v>
      </c>
      <c r="VZ23" s="4">
        <f>82670.97+5600+9900</f>
        <v>98170.97</v>
      </c>
      <c r="WA23" s="4">
        <f>5600+9900</f>
        <v>15500</v>
      </c>
      <c r="WB23" s="4">
        <f>5600+9900</f>
        <v>15500</v>
      </c>
      <c r="WC23" s="4">
        <f>5600+9900</f>
        <v>15500</v>
      </c>
      <c r="WD23" s="4">
        <f t="shared" si="178"/>
        <v>296412.91000000003</v>
      </c>
      <c r="WE23" s="4">
        <v>5600</v>
      </c>
      <c r="WF23" s="4">
        <v>30613.33</v>
      </c>
      <c r="WG23" s="4">
        <v>11200</v>
      </c>
      <c r="WH23" s="4">
        <f>82735.48+11200+5600</f>
        <v>99535.48</v>
      </c>
      <c r="WI23" s="4">
        <f>11200+5600</f>
        <v>16800</v>
      </c>
      <c r="WJ23" s="4">
        <f>11200+5600</f>
        <v>16800</v>
      </c>
      <c r="WK23" s="4">
        <f>11200+5600</f>
        <v>16800</v>
      </c>
      <c r="WL23" s="4">
        <f>11200+5600</f>
        <v>16800</v>
      </c>
      <c r="WM23" s="4">
        <f>11200+5600</f>
        <v>16800</v>
      </c>
      <c r="WN23" s="4">
        <v>16800</v>
      </c>
      <c r="WO23" s="4">
        <v>16800</v>
      </c>
      <c r="WP23" s="4">
        <f>11200+5600</f>
        <v>16800</v>
      </c>
      <c r="WQ23" s="4">
        <f t="shared" si="179"/>
        <v>281348.81</v>
      </c>
      <c r="WR23" s="4">
        <v>5600</v>
      </c>
      <c r="WS23" s="4">
        <v>5600</v>
      </c>
      <c r="WT23" s="4">
        <v>5600</v>
      </c>
      <c r="WU23" s="4">
        <f>166554.84+5600+11200</f>
        <v>183354.84</v>
      </c>
      <c r="WV23" s="4">
        <f>11200+5600</f>
        <v>16800</v>
      </c>
      <c r="WW23" s="4">
        <f>11200+5600</f>
        <v>16800</v>
      </c>
      <c r="WX23" s="4">
        <f>11200+5600</f>
        <v>16800</v>
      </c>
      <c r="WY23" s="4">
        <f>11200+5600</f>
        <v>16800</v>
      </c>
      <c r="WZ23" s="4">
        <f>11200+5600</f>
        <v>16800</v>
      </c>
      <c r="XA23" s="4">
        <v>16800</v>
      </c>
      <c r="XB23" s="4">
        <v>16800</v>
      </c>
      <c r="XC23" s="4">
        <f>11200+5600</f>
        <v>16800</v>
      </c>
      <c r="XD23" s="4">
        <f t="shared" si="180"/>
        <v>334554.83999999997</v>
      </c>
      <c r="XE23" s="4"/>
      <c r="XF23" s="4"/>
      <c r="XG23" s="4"/>
      <c r="XH23" s="4"/>
      <c r="XI23" s="4"/>
      <c r="XJ23" s="4">
        <f>95019.35+28186.67+11200</f>
        <v>134406.02000000002</v>
      </c>
      <c r="XK23" s="4">
        <v>11200</v>
      </c>
      <c r="XL23" s="4">
        <v>11200</v>
      </c>
      <c r="XM23" s="4">
        <f>106941.94+110554.84+11200+11200</f>
        <v>239896.78</v>
      </c>
      <c r="XN23" s="4">
        <f>11200+11200</f>
        <v>22400</v>
      </c>
      <c r="XO23" s="4">
        <f>11200+11200</f>
        <v>22400</v>
      </c>
      <c r="XP23" s="4">
        <f>11200+11200</f>
        <v>22400</v>
      </c>
      <c r="XQ23" s="4">
        <f t="shared" si="181"/>
        <v>463902.80000000005</v>
      </c>
      <c r="XR23" s="4"/>
      <c r="XS23" s="4"/>
      <c r="XT23" s="4"/>
      <c r="XU23" s="4">
        <f>82554.84+5600</f>
        <v>88154.84</v>
      </c>
      <c r="XV23" s="4">
        <v>5600</v>
      </c>
      <c r="XW23" s="4">
        <v>5600</v>
      </c>
      <c r="XX23" s="4">
        <v>5600</v>
      </c>
      <c r="XY23" s="4">
        <v>5600</v>
      </c>
      <c r="XZ23" s="4">
        <v>5600</v>
      </c>
      <c r="YA23" s="4">
        <v>5600</v>
      </c>
      <c r="YB23" s="4">
        <v>5600</v>
      </c>
      <c r="YC23" s="4">
        <v>5600</v>
      </c>
      <c r="YD23" s="4">
        <f t="shared" si="182"/>
        <v>132954.84</v>
      </c>
      <c r="YE23" s="4"/>
      <c r="YF23" s="4"/>
      <c r="YG23" s="4"/>
      <c r="YH23" s="4"/>
      <c r="YI23" s="4"/>
      <c r="YJ23" s="4"/>
      <c r="YK23" s="4"/>
      <c r="YL23" s="4"/>
      <c r="YM23" s="4">
        <v>5600</v>
      </c>
      <c r="YN23" s="4"/>
      <c r="YO23" s="4"/>
      <c r="YP23" s="4"/>
      <c r="YQ23" s="4">
        <f t="shared" si="183"/>
        <v>5600</v>
      </c>
      <c r="YR23" s="4"/>
      <c r="YS23" s="4"/>
      <c r="YT23" s="4"/>
      <c r="YU23" s="4"/>
      <c r="YV23" s="4"/>
      <c r="YW23" s="4"/>
      <c r="YX23" s="4"/>
      <c r="YY23" s="4"/>
      <c r="YZ23" s="4">
        <f>112560+5600</f>
        <v>118160</v>
      </c>
      <c r="ZA23" s="4">
        <v>5600</v>
      </c>
      <c r="ZB23" s="4">
        <v>5600</v>
      </c>
      <c r="ZC23" s="4">
        <v>5600</v>
      </c>
      <c r="ZD23" s="4">
        <f t="shared" si="184"/>
        <v>134960</v>
      </c>
      <c r="ZE23" s="4">
        <f t="shared" si="185"/>
        <v>1649734.2</v>
      </c>
      <c r="ZF23" s="13">
        <f t="shared" si="186"/>
        <v>13861485.039999999</v>
      </c>
    </row>
    <row r="24" spans="1:682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120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121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122"/>
        <v>0</v>
      </c>
      <c r="AQ24" s="4">
        <f t="shared" si="123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124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125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126"/>
        <v>0</v>
      </c>
      <c r="CE24" s="4">
        <f t="shared" si="127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128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129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130"/>
        <v>0</v>
      </c>
      <c r="DS24" s="4">
        <f t="shared" si="131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132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133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134"/>
        <v>0</v>
      </c>
      <c r="FG24" s="4">
        <f t="shared" si="135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136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137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138"/>
        <v>0</v>
      </c>
      <c r="GU24" s="4">
        <f t="shared" si="139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140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141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142"/>
        <v>0</v>
      </c>
      <c r="II24" s="4">
        <f t="shared" si="143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144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145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146"/>
        <v>0</v>
      </c>
      <c r="JW24" s="4">
        <f t="shared" si="147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148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149"/>
        <v>0</v>
      </c>
      <c r="KX24" s="4"/>
      <c r="KY24" s="4"/>
      <c r="KZ24" s="4"/>
      <c r="LA24" s="4"/>
      <c r="LB24" s="4"/>
      <c r="LC24" s="4"/>
      <c r="LD24" s="4"/>
      <c r="LE24" s="43"/>
      <c r="LF24" s="4"/>
      <c r="LG24" s="4"/>
      <c r="LH24" s="4"/>
      <c r="LI24" s="4"/>
      <c r="LJ24" s="4">
        <f t="shared" si="150"/>
        <v>0</v>
      </c>
      <c r="LK24" s="4">
        <f t="shared" si="151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152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153"/>
        <v>0</v>
      </c>
      <c r="ML24" s="4"/>
      <c r="MM24" s="4"/>
      <c r="MN24" s="4"/>
      <c r="MO24" s="4"/>
      <c r="MP24" s="4"/>
      <c r="MQ24" s="4"/>
      <c r="MR24" s="4"/>
      <c r="MS24" s="43"/>
      <c r="MT24" s="4"/>
      <c r="MU24" s="4"/>
      <c r="MV24" s="4"/>
      <c r="MW24" s="4"/>
      <c r="MX24" s="4">
        <f t="shared" si="154"/>
        <v>0</v>
      </c>
      <c r="MY24" s="4">
        <f t="shared" si="155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156"/>
        <v>0</v>
      </c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>
        <f t="shared" si="157"/>
        <v>0</v>
      </c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>
        <f t="shared" si="158"/>
        <v>0</v>
      </c>
      <c r="OM24" s="4">
        <f t="shared" si="159"/>
        <v>0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>
        <f t="shared" si="160"/>
        <v>0</v>
      </c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>
        <f t="shared" si="161"/>
        <v>0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f t="shared" si="162"/>
        <v>0</v>
      </c>
      <c r="QA24" s="4">
        <f t="shared" si="163"/>
        <v>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f t="shared" si="164"/>
        <v>0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f t="shared" si="165"/>
        <v>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f t="shared" si="166"/>
        <v>0</v>
      </c>
      <c r="RO24" s="4">
        <f t="shared" si="167"/>
        <v>0</v>
      </c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f t="shared" si="168"/>
        <v>0</v>
      </c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>
        <f t="shared" si="169"/>
        <v>0</v>
      </c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>
        <f t="shared" si="170"/>
        <v>0</v>
      </c>
      <c r="TC24" s="4">
        <f t="shared" si="171"/>
        <v>0</v>
      </c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>
        <f t="shared" si="172"/>
        <v>0</v>
      </c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>
        <f t="shared" si="173"/>
        <v>0</v>
      </c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>
        <f t="shared" si="174"/>
        <v>0</v>
      </c>
      <c r="UQ24" s="4">
        <f t="shared" si="175"/>
        <v>0</v>
      </c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>
        <f t="shared" si="176"/>
        <v>0</v>
      </c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>
        <f t="shared" si="177"/>
        <v>0</v>
      </c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>
        <f t="shared" si="178"/>
        <v>0</v>
      </c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>
        <f t="shared" si="179"/>
        <v>0</v>
      </c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>
        <f t="shared" si="180"/>
        <v>0</v>
      </c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>
        <f t="shared" si="181"/>
        <v>0</v>
      </c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>
        <f t="shared" si="182"/>
        <v>0</v>
      </c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>
        <f t="shared" si="183"/>
        <v>0</v>
      </c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>
        <f t="shared" si="184"/>
        <v>0</v>
      </c>
      <c r="ZE24" s="4">
        <f t="shared" si="185"/>
        <v>0</v>
      </c>
      <c r="ZF24" s="13">
        <f t="shared" si="186"/>
        <v>0</v>
      </c>
    </row>
    <row r="25" spans="1:682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120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121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122"/>
        <v>0</v>
      </c>
      <c r="AQ25" s="4">
        <f t="shared" si="123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124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125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126"/>
        <v>0</v>
      </c>
      <c r="CE25" s="4">
        <f t="shared" si="127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128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129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130"/>
        <v>0</v>
      </c>
      <c r="DS25" s="4">
        <f t="shared" si="131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132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133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134"/>
        <v>0</v>
      </c>
      <c r="FG25" s="4">
        <f t="shared" si="135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136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137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138"/>
        <v>0</v>
      </c>
      <c r="GU25" s="4">
        <f t="shared" si="139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140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141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142"/>
        <v>0</v>
      </c>
      <c r="II25" s="4">
        <f t="shared" si="143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144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145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146"/>
        <v>0</v>
      </c>
      <c r="JW25" s="4">
        <f t="shared" si="147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148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149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150"/>
        <v>0</v>
      </c>
      <c r="LK25" s="4">
        <f t="shared" si="151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152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153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154"/>
        <v>0</v>
      </c>
      <c r="MY25" s="4">
        <f t="shared" si="155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156"/>
        <v>0</v>
      </c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>
        <f t="shared" si="157"/>
        <v>0</v>
      </c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>
        <f t="shared" si="158"/>
        <v>0</v>
      </c>
      <c r="OM25" s="4">
        <f t="shared" si="159"/>
        <v>0</v>
      </c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>
        <f t="shared" si="160"/>
        <v>0</v>
      </c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>
        <f t="shared" si="161"/>
        <v>0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f t="shared" si="162"/>
        <v>0</v>
      </c>
      <c r="QA25" s="4">
        <f t="shared" si="163"/>
        <v>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>
        <f t="shared" si="164"/>
        <v>0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f t="shared" si="165"/>
        <v>0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>
        <f t="shared" si="166"/>
        <v>0</v>
      </c>
      <c r="RO25" s="4">
        <f t="shared" si="167"/>
        <v>0</v>
      </c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f t="shared" si="168"/>
        <v>0</v>
      </c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>
        <f t="shared" si="169"/>
        <v>0</v>
      </c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>
        <f t="shared" si="170"/>
        <v>0</v>
      </c>
      <c r="TC25" s="4">
        <f t="shared" si="171"/>
        <v>0</v>
      </c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>
        <f t="shared" si="172"/>
        <v>0</v>
      </c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>
        <f t="shared" si="173"/>
        <v>0</v>
      </c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>
        <f t="shared" si="174"/>
        <v>0</v>
      </c>
      <c r="UQ25" s="4">
        <f t="shared" si="175"/>
        <v>0</v>
      </c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>
        <f t="shared" si="176"/>
        <v>0</v>
      </c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>
        <f t="shared" si="177"/>
        <v>0</v>
      </c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>
        <f t="shared" si="178"/>
        <v>0</v>
      </c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>
        <f t="shared" si="179"/>
        <v>0</v>
      </c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>
        <f t="shared" si="180"/>
        <v>0</v>
      </c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>
        <f t="shared" si="181"/>
        <v>0</v>
      </c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>
        <f t="shared" si="182"/>
        <v>0</v>
      </c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>
        <f t="shared" si="183"/>
        <v>0</v>
      </c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>
        <f t="shared" si="184"/>
        <v>0</v>
      </c>
      <c r="ZE25" s="4">
        <f t="shared" si="185"/>
        <v>0</v>
      </c>
      <c r="ZF25" s="13">
        <f t="shared" si="186"/>
        <v>0</v>
      </c>
    </row>
    <row r="26" spans="1:682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120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121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122"/>
        <v>0</v>
      </c>
      <c r="AQ26" s="4">
        <f t="shared" si="123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124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125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126"/>
        <v>0</v>
      </c>
      <c r="CE26" s="4">
        <f t="shared" si="127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128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129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130"/>
        <v>0</v>
      </c>
      <c r="DS26" s="4">
        <f t="shared" si="131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132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133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134"/>
        <v>0</v>
      </c>
      <c r="FG26" s="4">
        <f t="shared" si="135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136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137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138"/>
        <v>0</v>
      </c>
      <c r="GU26" s="4">
        <f t="shared" si="139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140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141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142"/>
        <v>0</v>
      </c>
      <c r="II26" s="4">
        <f t="shared" si="143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144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145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146"/>
        <v>0</v>
      </c>
      <c r="JW26" s="4">
        <f t="shared" si="147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148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149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150"/>
        <v>0</v>
      </c>
      <c r="LK26" s="4">
        <f t="shared" si="151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152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153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154"/>
        <v>0</v>
      </c>
      <c r="MY26" s="4">
        <f t="shared" si="155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156"/>
        <v>0</v>
      </c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>
        <f t="shared" si="157"/>
        <v>0</v>
      </c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>
        <f t="shared" si="158"/>
        <v>0</v>
      </c>
      <c r="OM26" s="4">
        <f t="shared" si="159"/>
        <v>0</v>
      </c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>
        <f t="shared" si="160"/>
        <v>0</v>
      </c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>
        <f t="shared" si="161"/>
        <v>0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f t="shared" si="162"/>
        <v>0</v>
      </c>
      <c r="QA26" s="4">
        <f t="shared" si="163"/>
        <v>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>
        <f t="shared" si="164"/>
        <v>0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f t="shared" si="165"/>
        <v>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>
        <f t="shared" si="166"/>
        <v>0</v>
      </c>
      <c r="RO26" s="4">
        <f t="shared" si="167"/>
        <v>0</v>
      </c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>
        <f t="shared" si="168"/>
        <v>0</v>
      </c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>
        <f t="shared" si="169"/>
        <v>0</v>
      </c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>
        <f t="shared" si="170"/>
        <v>0</v>
      </c>
      <c r="TC26" s="4">
        <f t="shared" si="171"/>
        <v>0</v>
      </c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>
        <f t="shared" si="172"/>
        <v>0</v>
      </c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>
        <f t="shared" si="173"/>
        <v>0</v>
      </c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>
        <f t="shared" si="174"/>
        <v>0</v>
      </c>
      <c r="UQ26" s="4">
        <f t="shared" si="175"/>
        <v>0</v>
      </c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>
        <f t="shared" si="176"/>
        <v>0</v>
      </c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>
        <f t="shared" si="177"/>
        <v>0</v>
      </c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>
        <f t="shared" si="178"/>
        <v>0</v>
      </c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>
        <f t="shared" si="179"/>
        <v>0</v>
      </c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>
        <f t="shared" si="180"/>
        <v>0</v>
      </c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>
        <f t="shared" si="181"/>
        <v>0</v>
      </c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>
        <f t="shared" si="182"/>
        <v>0</v>
      </c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>
        <f t="shared" si="183"/>
        <v>0</v>
      </c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>
        <f t="shared" si="184"/>
        <v>0</v>
      </c>
      <c r="ZE26" s="4">
        <f t="shared" si="185"/>
        <v>0</v>
      </c>
      <c r="ZF26" s="13">
        <f t="shared" si="186"/>
        <v>0</v>
      </c>
    </row>
    <row r="27" spans="1:682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20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121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122"/>
        <v>0</v>
      </c>
      <c r="AQ27" s="4">
        <f t="shared" si="123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124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125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126"/>
        <v>0</v>
      </c>
      <c r="CE27" s="4">
        <f t="shared" si="127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128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129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130"/>
        <v>0</v>
      </c>
      <c r="DS27" s="4">
        <f t="shared" si="131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132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133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134"/>
        <v>0</v>
      </c>
      <c r="FG27" s="4">
        <f t="shared" si="135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136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137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138"/>
        <v>0</v>
      </c>
      <c r="GU27" s="4">
        <f t="shared" si="139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140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141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142"/>
        <v>0</v>
      </c>
      <c r="II27" s="4">
        <f t="shared" si="143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144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145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146"/>
        <v>0</v>
      </c>
      <c r="JW27" s="4">
        <f t="shared" si="147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148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149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150"/>
        <v>0</v>
      </c>
      <c r="LK27" s="4">
        <f t="shared" si="151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152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153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154"/>
        <v>0</v>
      </c>
      <c r="MY27" s="4">
        <f t="shared" si="155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156"/>
        <v>0</v>
      </c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>
        <f t="shared" si="157"/>
        <v>0</v>
      </c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>
        <f t="shared" si="158"/>
        <v>0</v>
      </c>
      <c r="OM27" s="4">
        <f t="shared" si="159"/>
        <v>0</v>
      </c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>
        <f t="shared" si="160"/>
        <v>0</v>
      </c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>
        <f t="shared" si="161"/>
        <v>0</v>
      </c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f t="shared" si="162"/>
        <v>0</v>
      </c>
      <c r="QA27" s="4">
        <f t="shared" si="163"/>
        <v>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f t="shared" si="164"/>
        <v>0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f t="shared" si="165"/>
        <v>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f t="shared" si="166"/>
        <v>0</v>
      </c>
      <c r="RO27" s="4">
        <f t="shared" si="167"/>
        <v>0</v>
      </c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f t="shared" si="168"/>
        <v>0</v>
      </c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>
        <f t="shared" si="169"/>
        <v>0</v>
      </c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>
        <f t="shared" si="170"/>
        <v>0</v>
      </c>
      <c r="TC27" s="4">
        <f t="shared" si="171"/>
        <v>0</v>
      </c>
      <c r="TD27" s="4">
        <v>304070</v>
      </c>
      <c r="TE27" s="4">
        <v>304070</v>
      </c>
      <c r="TF27" s="4">
        <v>304070</v>
      </c>
      <c r="TG27" s="4">
        <v>304070</v>
      </c>
      <c r="TH27" s="4">
        <f>319210+60560</f>
        <v>379770</v>
      </c>
      <c r="TI27" s="4">
        <v>319210</v>
      </c>
      <c r="TJ27" s="4">
        <f t="shared" ref="TJ27:TO27" si="197">319210+24000</f>
        <v>343210</v>
      </c>
      <c r="TK27" s="4">
        <f t="shared" si="197"/>
        <v>343210</v>
      </c>
      <c r="TL27" s="4">
        <f t="shared" si="197"/>
        <v>343210</v>
      </c>
      <c r="TM27" s="4">
        <f t="shared" si="197"/>
        <v>343210</v>
      </c>
      <c r="TN27" s="4">
        <f t="shared" si="197"/>
        <v>343210</v>
      </c>
      <c r="TO27" s="4">
        <f t="shared" si="197"/>
        <v>343210</v>
      </c>
      <c r="TP27" s="4">
        <f t="shared" si="172"/>
        <v>3974520</v>
      </c>
      <c r="TQ27" s="4">
        <v>9000</v>
      </c>
      <c r="TR27" s="4">
        <v>9000</v>
      </c>
      <c r="TS27" s="4">
        <v>9000</v>
      </c>
      <c r="TT27" s="4">
        <f>5760+9000</f>
        <v>14760</v>
      </c>
      <c r="TU27" s="4">
        <v>9000</v>
      </c>
      <c r="TV27" s="4">
        <v>9000</v>
      </c>
      <c r="TW27" s="4">
        <v>7200</v>
      </c>
      <c r="TX27" s="4">
        <v>7200</v>
      </c>
      <c r="TY27" s="4">
        <v>9000</v>
      </c>
      <c r="TZ27" s="4">
        <v>9000</v>
      </c>
      <c r="UA27" s="4">
        <v>9000</v>
      </c>
      <c r="UB27" s="4">
        <f>9000-5400</f>
        <v>3600</v>
      </c>
      <c r="UC27" s="4">
        <f t="shared" si="173"/>
        <v>104760</v>
      </c>
      <c r="UD27" s="4">
        <v>2339</v>
      </c>
      <c r="UE27" s="4">
        <v>2339</v>
      </c>
      <c r="UF27" s="4">
        <v>2339</v>
      </c>
      <c r="UG27" s="4">
        <v>2339</v>
      </c>
      <c r="UH27" s="4">
        <f>2452+456</f>
        <v>2908</v>
      </c>
      <c r="UI27" s="4">
        <v>2452</v>
      </c>
      <c r="UJ27" s="4">
        <v>2452</v>
      </c>
      <c r="UK27" s="4">
        <v>2452</v>
      </c>
      <c r="UL27" s="4">
        <v>2452</v>
      </c>
      <c r="UM27" s="4">
        <v>2452</v>
      </c>
      <c r="UN27" s="4">
        <v>2452</v>
      </c>
      <c r="UO27" s="4">
        <v>2452</v>
      </c>
      <c r="UP27" s="4">
        <f t="shared" si="174"/>
        <v>29428</v>
      </c>
      <c r="UQ27" s="4">
        <f t="shared" si="175"/>
        <v>4108708</v>
      </c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>
        <f t="shared" si="176"/>
        <v>0</v>
      </c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>
        <f t="shared" si="177"/>
        <v>0</v>
      </c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>
        <f t="shared" si="178"/>
        <v>0</v>
      </c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>
        <f t="shared" si="179"/>
        <v>0</v>
      </c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>
        <f t="shared" si="180"/>
        <v>0</v>
      </c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>
        <f t="shared" si="181"/>
        <v>0</v>
      </c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>
        <f t="shared" si="182"/>
        <v>0</v>
      </c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>
        <f t="shared" si="183"/>
        <v>0</v>
      </c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>
        <f t="shared" si="184"/>
        <v>0</v>
      </c>
      <c r="ZE27" s="4">
        <f t="shared" si="185"/>
        <v>0</v>
      </c>
      <c r="ZF27" s="13">
        <f t="shared" si="186"/>
        <v>4108708</v>
      </c>
    </row>
    <row r="28" spans="1:682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20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121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122"/>
        <v>0</v>
      </c>
      <c r="AQ28" s="4">
        <f t="shared" si="123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124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125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126"/>
        <v>0</v>
      </c>
      <c r="CE28" s="4">
        <f t="shared" si="127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128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129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130"/>
        <v>0</v>
      </c>
      <c r="DS28" s="4">
        <f t="shared" si="131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132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133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134"/>
        <v>0</v>
      </c>
      <c r="FG28" s="4">
        <f t="shared" si="135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136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137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138"/>
        <v>0</v>
      </c>
      <c r="GU28" s="4">
        <f t="shared" si="139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140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141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142"/>
        <v>0</v>
      </c>
      <c r="II28" s="4">
        <f t="shared" si="143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144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145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146"/>
        <v>0</v>
      </c>
      <c r="JW28" s="4">
        <f t="shared" si="147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148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149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150"/>
        <v>0</v>
      </c>
      <c r="LK28" s="4">
        <f t="shared" si="151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152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153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154"/>
        <v>0</v>
      </c>
      <c r="MY28" s="4">
        <f t="shared" si="155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156"/>
        <v>0</v>
      </c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>
        <f t="shared" si="157"/>
        <v>0</v>
      </c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>
        <f t="shared" si="158"/>
        <v>0</v>
      </c>
      <c r="OM28" s="4">
        <f t="shared" si="159"/>
        <v>0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>
        <f t="shared" si="160"/>
        <v>0</v>
      </c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>
        <f t="shared" si="161"/>
        <v>0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f t="shared" si="162"/>
        <v>0</v>
      </c>
      <c r="QA28" s="4">
        <f t="shared" si="163"/>
        <v>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>
        <f t="shared" si="164"/>
        <v>0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f t="shared" si="165"/>
        <v>0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f t="shared" si="166"/>
        <v>0</v>
      </c>
      <c r="RO28" s="4">
        <f t="shared" si="167"/>
        <v>0</v>
      </c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f t="shared" si="168"/>
        <v>0</v>
      </c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>
        <f t="shared" si="169"/>
        <v>0</v>
      </c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>
        <f t="shared" si="170"/>
        <v>0</v>
      </c>
      <c r="TC28" s="4">
        <f t="shared" si="171"/>
        <v>0</v>
      </c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>
        <f t="shared" si="172"/>
        <v>0</v>
      </c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>
        <f t="shared" si="173"/>
        <v>0</v>
      </c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>
        <f t="shared" si="174"/>
        <v>0</v>
      </c>
      <c r="UQ28" s="4">
        <f t="shared" si="175"/>
        <v>0</v>
      </c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>
        <f t="shared" si="176"/>
        <v>0</v>
      </c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>
        <f t="shared" si="177"/>
        <v>0</v>
      </c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>
        <f t="shared" si="178"/>
        <v>0</v>
      </c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>
        <f t="shared" si="179"/>
        <v>0</v>
      </c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>
        <f t="shared" si="180"/>
        <v>0</v>
      </c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>
        <f t="shared" si="181"/>
        <v>0</v>
      </c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>
        <f t="shared" si="182"/>
        <v>0</v>
      </c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>
        <f t="shared" si="183"/>
        <v>0</v>
      </c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>
        <f t="shared" si="184"/>
        <v>0</v>
      </c>
      <c r="ZE28" s="4">
        <f t="shared" si="185"/>
        <v>0</v>
      </c>
      <c r="ZF28" s="13">
        <f t="shared" si="186"/>
        <v>0</v>
      </c>
    </row>
    <row r="29" spans="1:682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20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121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122"/>
        <v>0</v>
      </c>
      <c r="AQ29" s="4">
        <f t="shared" si="123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124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125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126"/>
        <v>0</v>
      </c>
      <c r="CE29" s="4">
        <f t="shared" si="127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128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129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130"/>
        <v>0</v>
      </c>
      <c r="DS29" s="4">
        <f t="shared" si="131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132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133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134"/>
        <v>0</v>
      </c>
      <c r="FG29" s="4">
        <f t="shared" si="135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136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137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138"/>
        <v>0</v>
      </c>
      <c r="GU29" s="4">
        <f t="shared" si="139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140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141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142"/>
        <v>0</v>
      </c>
      <c r="II29" s="4">
        <f t="shared" si="143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144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145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146"/>
        <v>0</v>
      </c>
      <c r="JW29" s="4">
        <f t="shared" si="147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148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149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150"/>
        <v>0</v>
      </c>
      <c r="LK29" s="4">
        <f t="shared" si="151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152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153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154"/>
        <v>0</v>
      </c>
      <c r="MY29" s="4">
        <f t="shared" si="155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156"/>
        <v>0</v>
      </c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>
        <f t="shared" si="157"/>
        <v>0</v>
      </c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>
        <f t="shared" si="158"/>
        <v>0</v>
      </c>
      <c r="OM29" s="4">
        <f t="shared" si="159"/>
        <v>0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>
        <f t="shared" si="160"/>
        <v>0</v>
      </c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>
        <f t="shared" si="161"/>
        <v>0</v>
      </c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f t="shared" si="162"/>
        <v>0</v>
      </c>
      <c r="QA29" s="4">
        <f t="shared" si="163"/>
        <v>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>
        <f t="shared" si="164"/>
        <v>0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f t="shared" si="165"/>
        <v>0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>
        <f t="shared" si="166"/>
        <v>0</v>
      </c>
      <c r="RO29" s="4">
        <f t="shared" si="167"/>
        <v>0</v>
      </c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f t="shared" si="168"/>
        <v>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>
        <f t="shared" si="169"/>
        <v>0</v>
      </c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>
        <f t="shared" si="170"/>
        <v>0</v>
      </c>
      <c r="TC29" s="4">
        <f t="shared" si="171"/>
        <v>0</v>
      </c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>
        <f t="shared" si="172"/>
        <v>0</v>
      </c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>
        <f t="shared" si="173"/>
        <v>0</v>
      </c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>
        <f t="shared" si="174"/>
        <v>0</v>
      </c>
      <c r="UQ29" s="4">
        <f t="shared" si="175"/>
        <v>0</v>
      </c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>
        <f t="shared" si="176"/>
        <v>0</v>
      </c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>
        <f t="shared" si="177"/>
        <v>0</v>
      </c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>
        <f t="shared" si="178"/>
        <v>0</v>
      </c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>
        <f t="shared" si="179"/>
        <v>0</v>
      </c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>
        <f t="shared" si="180"/>
        <v>0</v>
      </c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>
        <f t="shared" si="181"/>
        <v>0</v>
      </c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>
        <f t="shared" si="182"/>
        <v>0</v>
      </c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>
        <f t="shared" si="183"/>
        <v>0</v>
      </c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>
        <f t="shared" si="184"/>
        <v>0</v>
      </c>
      <c r="ZE29" s="4">
        <f t="shared" si="185"/>
        <v>0</v>
      </c>
      <c r="ZF29" s="13">
        <f t="shared" si="186"/>
        <v>0</v>
      </c>
    </row>
    <row r="30" spans="1:682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20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121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122"/>
        <v>0</v>
      </c>
      <c r="AQ30" s="4">
        <f t="shared" si="123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124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125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126"/>
        <v>0</v>
      </c>
      <c r="CE30" s="4">
        <f t="shared" si="127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128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129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130"/>
        <v>0</v>
      </c>
      <c r="DS30" s="4">
        <f t="shared" si="131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132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133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134"/>
        <v>0</v>
      </c>
      <c r="FG30" s="4">
        <f t="shared" si="135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136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137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138"/>
        <v>0</v>
      </c>
      <c r="GU30" s="4">
        <f t="shared" si="139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140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141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142"/>
        <v>0</v>
      </c>
      <c r="II30" s="4">
        <f t="shared" si="143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144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145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146"/>
        <v>0</v>
      </c>
      <c r="JW30" s="4">
        <f t="shared" si="147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148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149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150"/>
        <v>0</v>
      </c>
      <c r="LK30" s="4">
        <f t="shared" si="151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152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153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154"/>
        <v>0</v>
      </c>
      <c r="MY30" s="4">
        <f t="shared" si="155"/>
        <v>0</v>
      </c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>
        <f t="shared" si="156"/>
        <v>0</v>
      </c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>
        <f t="shared" si="157"/>
        <v>0</v>
      </c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>
        <f t="shared" si="158"/>
        <v>0</v>
      </c>
      <c r="OM30" s="4">
        <f t="shared" si="159"/>
        <v>0</v>
      </c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>
        <f t="shared" si="160"/>
        <v>0</v>
      </c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>
        <f t="shared" si="161"/>
        <v>0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>
        <f t="shared" si="162"/>
        <v>0</v>
      </c>
      <c r="QA30" s="4">
        <f t="shared" si="163"/>
        <v>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>
        <f t="shared" si="164"/>
        <v>0</v>
      </c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f t="shared" si="165"/>
        <v>0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>
        <f t="shared" si="166"/>
        <v>0</v>
      </c>
      <c r="RO30" s="4">
        <f t="shared" si="167"/>
        <v>0</v>
      </c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f t="shared" si="168"/>
        <v>0</v>
      </c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>
        <f t="shared" si="169"/>
        <v>0</v>
      </c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>
        <f t="shared" si="170"/>
        <v>0</v>
      </c>
      <c r="TC30" s="4">
        <f t="shared" si="171"/>
        <v>0</v>
      </c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>
        <f t="shared" si="172"/>
        <v>0</v>
      </c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>
        <f t="shared" si="173"/>
        <v>0</v>
      </c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>
        <f t="shared" si="174"/>
        <v>0</v>
      </c>
      <c r="UQ30" s="4">
        <f t="shared" si="175"/>
        <v>0</v>
      </c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>
        <f t="shared" si="176"/>
        <v>0</v>
      </c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>
        <f t="shared" si="177"/>
        <v>0</v>
      </c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>
        <f t="shared" si="178"/>
        <v>0</v>
      </c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>
        <f t="shared" si="179"/>
        <v>0</v>
      </c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>
        <f t="shared" si="180"/>
        <v>0</v>
      </c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>
        <f t="shared" si="181"/>
        <v>0</v>
      </c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>
        <f t="shared" si="182"/>
        <v>0</v>
      </c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>
        <f t="shared" si="183"/>
        <v>0</v>
      </c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>
        <f t="shared" si="184"/>
        <v>0</v>
      </c>
      <c r="ZE30" s="4">
        <f t="shared" si="185"/>
        <v>0</v>
      </c>
      <c r="ZF30" s="13">
        <f t="shared" si="186"/>
        <v>0</v>
      </c>
    </row>
    <row r="31" spans="1:682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20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121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122"/>
        <v>0</v>
      </c>
      <c r="AQ31" s="4">
        <f t="shared" si="123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124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125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126"/>
        <v>0</v>
      </c>
      <c r="CE31" s="4">
        <f t="shared" si="127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128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129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130"/>
        <v>0</v>
      </c>
      <c r="DS31" s="4">
        <f t="shared" si="131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132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133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134"/>
        <v>0</v>
      </c>
      <c r="FG31" s="4">
        <f t="shared" si="135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136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137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138"/>
        <v>0</v>
      </c>
      <c r="GU31" s="4">
        <f t="shared" si="139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140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141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142"/>
        <v>0</v>
      </c>
      <c r="II31" s="4">
        <f t="shared" si="143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144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145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146"/>
        <v>0</v>
      </c>
      <c r="JW31" s="4">
        <f t="shared" si="147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148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149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150"/>
        <v>0</v>
      </c>
      <c r="LK31" s="4">
        <f t="shared" si="151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152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153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154"/>
        <v>0</v>
      </c>
      <c r="MY31" s="4">
        <f t="shared" si="155"/>
        <v>0</v>
      </c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>
        <f t="shared" si="156"/>
        <v>0</v>
      </c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>
        <f t="shared" si="157"/>
        <v>0</v>
      </c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>
        <f t="shared" si="158"/>
        <v>0</v>
      </c>
      <c r="OM31" s="4">
        <f t="shared" si="159"/>
        <v>0</v>
      </c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>
        <f t="shared" si="160"/>
        <v>0</v>
      </c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>
        <f t="shared" si="161"/>
        <v>0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>
        <f t="shared" si="162"/>
        <v>0</v>
      </c>
      <c r="QA31" s="4">
        <f t="shared" si="163"/>
        <v>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>
        <f t="shared" si="164"/>
        <v>0</v>
      </c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f t="shared" si="165"/>
        <v>0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>
        <f t="shared" si="166"/>
        <v>0</v>
      </c>
      <c r="RO31" s="4">
        <f t="shared" si="167"/>
        <v>0</v>
      </c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f t="shared" si="168"/>
        <v>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>
        <f t="shared" si="169"/>
        <v>0</v>
      </c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>
        <f t="shared" si="170"/>
        <v>0</v>
      </c>
      <c r="TC31" s="4">
        <f t="shared" si="171"/>
        <v>0</v>
      </c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>
        <f t="shared" si="172"/>
        <v>0</v>
      </c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>
        <f t="shared" si="173"/>
        <v>0</v>
      </c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>
        <f t="shared" si="174"/>
        <v>0</v>
      </c>
      <c r="UQ31" s="4">
        <f t="shared" si="175"/>
        <v>0</v>
      </c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>
        <f t="shared" si="176"/>
        <v>0</v>
      </c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>
        <f t="shared" si="177"/>
        <v>0</v>
      </c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>
        <f t="shared" si="178"/>
        <v>0</v>
      </c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>
        <f t="shared" si="179"/>
        <v>0</v>
      </c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>
        <f t="shared" si="180"/>
        <v>0</v>
      </c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>
        <f t="shared" si="181"/>
        <v>0</v>
      </c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>
        <f t="shared" si="182"/>
        <v>0</v>
      </c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>
        <f t="shared" si="183"/>
        <v>0</v>
      </c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>
        <f t="shared" si="184"/>
        <v>0</v>
      </c>
      <c r="ZE31" s="4">
        <f t="shared" si="185"/>
        <v>0</v>
      </c>
      <c r="ZF31" s="13">
        <f t="shared" si="186"/>
        <v>0</v>
      </c>
    </row>
    <row r="32" spans="1:682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20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121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122"/>
        <v>0</v>
      </c>
      <c r="AQ32" s="4">
        <f t="shared" si="123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124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125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126"/>
        <v>0</v>
      </c>
      <c r="CE32" s="4">
        <f t="shared" si="127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128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129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130"/>
        <v>0</v>
      </c>
      <c r="DS32" s="4">
        <f t="shared" si="131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132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133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134"/>
        <v>0</v>
      </c>
      <c r="FG32" s="4">
        <f t="shared" si="135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136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137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138"/>
        <v>0</v>
      </c>
      <c r="GU32" s="4">
        <f t="shared" si="139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140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141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142"/>
        <v>0</v>
      </c>
      <c r="II32" s="4">
        <f t="shared" si="143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144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145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146"/>
        <v>0</v>
      </c>
      <c r="JW32" s="4">
        <f t="shared" si="147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148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149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150"/>
        <v>0</v>
      </c>
      <c r="LK32" s="4">
        <f t="shared" si="151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152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153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154"/>
        <v>0</v>
      </c>
      <c r="MY32" s="4">
        <f t="shared" si="155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156"/>
        <v>0</v>
      </c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>
        <f t="shared" si="157"/>
        <v>0</v>
      </c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>
        <f t="shared" si="158"/>
        <v>0</v>
      </c>
      <c r="OM32" s="4">
        <f t="shared" si="159"/>
        <v>0</v>
      </c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>
        <f t="shared" si="160"/>
        <v>0</v>
      </c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>
        <f t="shared" si="161"/>
        <v>0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>
        <f t="shared" si="162"/>
        <v>0</v>
      </c>
      <c r="QA32" s="4">
        <f t="shared" si="163"/>
        <v>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f t="shared" si="164"/>
        <v>0</v>
      </c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f t="shared" si="165"/>
        <v>0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>
        <f t="shared" si="166"/>
        <v>0</v>
      </c>
      <c r="RO32" s="4">
        <f t="shared" si="167"/>
        <v>0</v>
      </c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f t="shared" si="168"/>
        <v>0</v>
      </c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>
        <f t="shared" si="169"/>
        <v>0</v>
      </c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>
        <f t="shared" si="170"/>
        <v>0</v>
      </c>
      <c r="TC32" s="4">
        <f t="shared" si="171"/>
        <v>0</v>
      </c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>
        <f t="shared" si="172"/>
        <v>0</v>
      </c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>
        <f t="shared" si="173"/>
        <v>0</v>
      </c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>
        <f t="shared" si="174"/>
        <v>0</v>
      </c>
      <c r="UQ32" s="4">
        <f t="shared" si="175"/>
        <v>0</v>
      </c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>
        <f t="shared" si="176"/>
        <v>0</v>
      </c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>
        <f t="shared" si="177"/>
        <v>0</v>
      </c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>
        <f t="shared" si="178"/>
        <v>0</v>
      </c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>
        <f t="shared" si="179"/>
        <v>0</v>
      </c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>
        <f t="shared" si="180"/>
        <v>0</v>
      </c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>
        <f t="shared" si="181"/>
        <v>0</v>
      </c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>
        <f t="shared" si="182"/>
        <v>0</v>
      </c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>
        <f t="shared" si="183"/>
        <v>0</v>
      </c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>
        <f t="shared" si="184"/>
        <v>0</v>
      </c>
      <c r="ZE32" s="4">
        <f t="shared" si="185"/>
        <v>0</v>
      </c>
      <c r="ZF32" s="13">
        <f t="shared" si="186"/>
        <v>0</v>
      </c>
    </row>
    <row r="33" spans="1:682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20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121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122"/>
        <v>0</v>
      </c>
      <c r="AQ33" s="4">
        <f t="shared" si="123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124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125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126"/>
        <v>0</v>
      </c>
      <c r="CE33" s="4">
        <f t="shared" si="127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128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129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130"/>
        <v>0</v>
      </c>
      <c r="DS33" s="4">
        <f t="shared" si="131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132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133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134"/>
        <v>0</v>
      </c>
      <c r="FG33" s="4">
        <f t="shared" si="135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136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137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138"/>
        <v>0</v>
      </c>
      <c r="GU33" s="4">
        <f t="shared" si="139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140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141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142"/>
        <v>0</v>
      </c>
      <c r="II33" s="4">
        <f t="shared" si="143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144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145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146"/>
        <v>0</v>
      </c>
      <c r="JW33" s="4">
        <f t="shared" si="147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148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149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150"/>
        <v>0</v>
      </c>
      <c r="LK33" s="4">
        <f t="shared" si="151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152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153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154"/>
        <v>0</v>
      </c>
      <c r="MY33" s="4">
        <f t="shared" si="155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156"/>
        <v>0</v>
      </c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>
        <f t="shared" si="157"/>
        <v>0</v>
      </c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>
        <f t="shared" si="158"/>
        <v>0</v>
      </c>
      <c r="OM33" s="4">
        <f t="shared" si="159"/>
        <v>0</v>
      </c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>
        <f t="shared" si="160"/>
        <v>0</v>
      </c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>
        <f t="shared" si="161"/>
        <v>0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>
        <f t="shared" si="162"/>
        <v>0</v>
      </c>
      <c r="QA33" s="4">
        <f t="shared" si="163"/>
        <v>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>
        <f t="shared" si="164"/>
        <v>0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f t="shared" si="165"/>
        <v>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f t="shared" si="166"/>
        <v>0</v>
      </c>
      <c r="RO33" s="4">
        <f t="shared" si="167"/>
        <v>0</v>
      </c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>
        <f t="shared" si="168"/>
        <v>0</v>
      </c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>
        <f t="shared" si="169"/>
        <v>0</v>
      </c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>
        <f t="shared" si="170"/>
        <v>0</v>
      </c>
      <c r="TC33" s="4">
        <f t="shared" si="171"/>
        <v>0</v>
      </c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>
        <f t="shared" si="172"/>
        <v>0</v>
      </c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>
        <f t="shared" si="173"/>
        <v>0</v>
      </c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>
        <f t="shared" si="174"/>
        <v>0</v>
      </c>
      <c r="UQ33" s="4">
        <f t="shared" si="175"/>
        <v>0</v>
      </c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>
        <f t="shared" si="176"/>
        <v>0</v>
      </c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>
        <f t="shared" si="177"/>
        <v>0</v>
      </c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>
        <f t="shared" si="178"/>
        <v>0</v>
      </c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>
        <f t="shared" si="179"/>
        <v>0</v>
      </c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>
        <f t="shared" si="180"/>
        <v>0</v>
      </c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>
        <f t="shared" si="181"/>
        <v>0</v>
      </c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>
        <f t="shared" si="182"/>
        <v>0</v>
      </c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>
        <f t="shared" si="183"/>
        <v>0</v>
      </c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>
        <f t="shared" si="184"/>
        <v>0</v>
      </c>
      <c r="ZE33" s="4">
        <f t="shared" si="185"/>
        <v>0</v>
      </c>
      <c r="ZF33" s="13">
        <f t="shared" si="186"/>
        <v>0</v>
      </c>
    </row>
    <row r="34" spans="1:682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120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121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122"/>
        <v>0</v>
      </c>
      <c r="AQ34" s="4">
        <f t="shared" si="123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124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125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126"/>
        <v>0</v>
      </c>
      <c r="CE34" s="4">
        <f t="shared" si="127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128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129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130"/>
        <v>0</v>
      </c>
      <c r="DS34" s="4">
        <f t="shared" si="131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132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133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134"/>
        <v>0</v>
      </c>
      <c r="FG34" s="4">
        <f t="shared" si="135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136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137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138"/>
        <v>0</v>
      </c>
      <c r="GU34" s="4">
        <f t="shared" si="139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140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141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142"/>
        <v>0</v>
      </c>
      <c r="II34" s="4">
        <f t="shared" si="143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144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145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146"/>
        <v>0</v>
      </c>
      <c r="JW34" s="4">
        <f t="shared" si="147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148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149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150"/>
        <v>0</v>
      </c>
      <c r="LK34" s="4">
        <f t="shared" si="151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152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153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154"/>
        <v>0</v>
      </c>
      <c r="MY34" s="4">
        <f t="shared" si="155"/>
        <v>0</v>
      </c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>
        <f t="shared" si="156"/>
        <v>0</v>
      </c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>
        <f t="shared" si="157"/>
        <v>0</v>
      </c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>
        <f t="shared" si="158"/>
        <v>0</v>
      </c>
      <c r="OM34" s="4">
        <f t="shared" si="159"/>
        <v>0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>
        <f t="shared" si="160"/>
        <v>0</v>
      </c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>
        <f t="shared" si="161"/>
        <v>0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>
        <f t="shared" si="162"/>
        <v>0</v>
      </c>
      <c r="QA34" s="4">
        <f t="shared" si="163"/>
        <v>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>
        <f t="shared" si="164"/>
        <v>0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f t="shared" si="165"/>
        <v>0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>
        <f t="shared" si="166"/>
        <v>0</v>
      </c>
      <c r="RO34" s="4">
        <f t="shared" si="167"/>
        <v>0</v>
      </c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>
        <f t="shared" si="168"/>
        <v>0</v>
      </c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>
        <f t="shared" si="169"/>
        <v>0</v>
      </c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>
        <f t="shared" si="170"/>
        <v>0</v>
      </c>
      <c r="TC34" s="4">
        <f t="shared" si="171"/>
        <v>0</v>
      </c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>
        <f t="shared" si="172"/>
        <v>0</v>
      </c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>
        <f t="shared" si="173"/>
        <v>0</v>
      </c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>
        <f t="shared" si="174"/>
        <v>0</v>
      </c>
      <c r="UQ34" s="4">
        <f t="shared" si="175"/>
        <v>0</v>
      </c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>
        <f t="shared" si="176"/>
        <v>0</v>
      </c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>
        <f t="shared" si="177"/>
        <v>0</v>
      </c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>
        <f t="shared" si="178"/>
        <v>0</v>
      </c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>
        <f t="shared" si="179"/>
        <v>0</v>
      </c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>
        <f t="shared" si="180"/>
        <v>0</v>
      </c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>
        <f t="shared" si="181"/>
        <v>0</v>
      </c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>
        <f t="shared" si="182"/>
        <v>0</v>
      </c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>
        <f t="shared" si="183"/>
        <v>0</v>
      </c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>
        <f t="shared" si="184"/>
        <v>0</v>
      </c>
      <c r="ZE34" s="4">
        <f t="shared" si="185"/>
        <v>0</v>
      </c>
      <c r="ZF34" s="13">
        <f t="shared" si="186"/>
        <v>0</v>
      </c>
    </row>
    <row r="35" spans="1:682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120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121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122"/>
        <v>0</v>
      </c>
      <c r="AQ35" s="4">
        <f t="shared" si="123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124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125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126"/>
        <v>0</v>
      </c>
      <c r="CE35" s="4">
        <f t="shared" si="127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128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129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130"/>
        <v>0</v>
      </c>
      <c r="DS35" s="4">
        <f t="shared" si="131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132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133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134"/>
        <v>0</v>
      </c>
      <c r="FG35" s="4">
        <f t="shared" si="135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136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137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138"/>
        <v>0</v>
      </c>
      <c r="GU35" s="4">
        <f t="shared" si="139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140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141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142"/>
        <v>0</v>
      </c>
      <c r="II35" s="4">
        <f t="shared" si="143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144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145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146"/>
        <v>0</v>
      </c>
      <c r="JW35" s="4">
        <f t="shared" si="147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148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149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150"/>
        <v>0</v>
      </c>
      <c r="LK35" s="4">
        <f t="shared" si="151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152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153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154"/>
        <v>0</v>
      </c>
      <c r="MY35" s="4">
        <f t="shared" si="155"/>
        <v>0</v>
      </c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4">
        <f t="shared" si="156"/>
        <v>0</v>
      </c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4">
        <f t="shared" si="157"/>
        <v>0</v>
      </c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4">
        <f t="shared" si="158"/>
        <v>0</v>
      </c>
      <c r="OM35" s="4">
        <f t="shared" si="159"/>
        <v>0</v>
      </c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4">
        <f t="shared" si="160"/>
        <v>0</v>
      </c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4">
        <f t="shared" si="161"/>
        <v>0</v>
      </c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4">
        <f t="shared" si="162"/>
        <v>0</v>
      </c>
      <c r="QA35" s="4">
        <f t="shared" si="163"/>
        <v>0</v>
      </c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4">
        <f t="shared" si="164"/>
        <v>0</v>
      </c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4">
        <f t="shared" si="165"/>
        <v>0</v>
      </c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4">
        <f t="shared" si="166"/>
        <v>0</v>
      </c>
      <c r="RO35" s="4">
        <f t="shared" si="167"/>
        <v>0</v>
      </c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4">
        <f t="shared" si="168"/>
        <v>0</v>
      </c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4">
        <f t="shared" si="169"/>
        <v>0</v>
      </c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4">
        <f t="shared" si="170"/>
        <v>0</v>
      </c>
      <c r="TC35" s="4">
        <f t="shared" si="171"/>
        <v>0</v>
      </c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4">
        <f t="shared" si="172"/>
        <v>0</v>
      </c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4">
        <f t="shared" si="173"/>
        <v>0</v>
      </c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4">
        <f t="shared" si="174"/>
        <v>0</v>
      </c>
      <c r="UQ35" s="4">
        <f t="shared" si="175"/>
        <v>0</v>
      </c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4">
        <f t="shared" si="176"/>
        <v>0</v>
      </c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4">
        <f t="shared" si="177"/>
        <v>0</v>
      </c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4">
        <f t="shared" si="178"/>
        <v>0</v>
      </c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4">
        <f t="shared" si="179"/>
        <v>0</v>
      </c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4">
        <f t="shared" si="180"/>
        <v>0</v>
      </c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4">
        <f t="shared" si="181"/>
        <v>0</v>
      </c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4">
        <f t="shared" si="182"/>
        <v>0</v>
      </c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4">
        <f t="shared" si="183"/>
        <v>0</v>
      </c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4">
        <f t="shared" si="184"/>
        <v>0</v>
      </c>
      <c r="ZE35" s="4">
        <f t="shared" si="185"/>
        <v>0</v>
      </c>
      <c r="ZF35" s="13">
        <f t="shared" si="186"/>
        <v>0</v>
      </c>
    </row>
    <row r="36" spans="1:682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120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121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122"/>
        <v>0</v>
      </c>
      <c r="AQ36" s="4">
        <f t="shared" si="123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124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125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126"/>
        <v>0</v>
      </c>
      <c r="CE36" s="4">
        <f t="shared" si="127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128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129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130"/>
        <v>0</v>
      </c>
      <c r="DS36" s="4">
        <f t="shared" si="131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132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133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134"/>
        <v>0</v>
      </c>
      <c r="FG36" s="4">
        <f t="shared" si="135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136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137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138"/>
        <v>0</v>
      </c>
      <c r="GU36" s="4">
        <f t="shared" si="139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140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141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142"/>
        <v>0</v>
      </c>
      <c r="II36" s="4">
        <f t="shared" si="143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144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145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146"/>
        <v>0</v>
      </c>
      <c r="JW36" s="4">
        <f t="shared" si="147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148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149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150"/>
        <v>0</v>
      </c>
      <c r="LK36" s="4">
        <f t="shared" si="151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152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153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154"/>
        <v>0</v>
      </c>
      <c r="MY36" s="4">
        <f t="shared" si="155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156"/>
        <v>0</v>
      </c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4">
        <f t="shared" si="157"/>
        <v>0</v>
      </c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4">
        <f t="shared" si="158"/>
        <v>0</v>
      </c>
      <c r="OM36" s="4">
        <f t="shared" si="159"/>
        <v>0</v>
      </c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4">
        <f t="shared" si="160"/>
        <v>0</v>
      </c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4">
        <f t="shared" si="161"/>
        <v>0</v>
      </c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4">
        <f t="shared" si="162"/>
        <v>0</v>
      </c>
      <c r="QA36" s="4">
        <f t="shared" si="163"/>
        <v>0</v>
      </c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4">
        <f t="shared" si="164"/>
        <v>0</v>
      </c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4">
        <f t="shared" si="165"/>
        <v>0</v>
      </c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4">
        <f t="shared" si="166"/>
        <v>0</v>
      </c>
      <c r="RO36" s="4">
        <f t="shared" si="167"/>
        <v>0</v>
      </c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4">
        <f t="shared" si="168"/>
        <v>0</v>
      </c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4">
        <f t="shared" si="169"/>
        <v>0</v>
      </c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4">
        <f t="shared" si="170"/>
        <v>0</v>
      </c>
      <c r="TC36" s="4">
        <f t="shared" si="171"/>
        <v>0</v>
      </c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4">
        <f t="shared" si="172"/>
        <v>0</v>
      </c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4">
        <f t="shared" si="173"/>
        <v>0</v>
      </c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4">
        <f t="shared" si="174"/>
        <v>0</v>
      </c>
      <c r="UQ36" s="4">
        <f t="shared" si="175"/>
        <v>0</v>
      </c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4">
        <f t="shared" si="176"/>
        <v>0</v>
      </c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4">
        <f t="shared" si="177"/>
        <v>0</v>
      </c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4">
        <f t="shared" si="178"/>
        <v>0</v>
      </c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4">
        <f t="shared" si="179"/>
        <v>0</v>
      </c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4">
        <f t="shared" si="180"/>
        <v>0</v>
      </c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4">
        <f t="shared" si="181"/>
        <v>0</v>
      </c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4">
        <f t="shared" si="182"/>
        <v>0</v>
      </c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4">
        <f t="shared" si="183"/>
        <v>0</v>
      </c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4">
        <f t="shared" si="184"/>
        <v>0</v>
      </c>
      <c r="ZE36" s="4">
        <f t="shared" si="185"/>
        <v>0</v>
      </c>
      <c r="ZF36" s="13">
        <f t="shared" si="186"/>
        <v>0</v>
      </c>
    </row>
    <row r="37" spans="1:682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120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121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122"/>
        <v>0</v>
      </c>
      <c r="AQ37" s="4">
        <f t="shared" si="123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124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125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126"/>
        <v>0</v>
      </c>
      <c r="CE37" s="4">
        <f t="shared" si="127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128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129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130"/>
        <v>0</v>
      </c>
      <c r="DS37" s="4">
        <f t="shared" si="131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132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133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134"/>
        <v>0</v>
      </c>
      <c r="FG37" s="4">
        <f t="shared" si="135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136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137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138"/>
        <v>0</v>
      </c>
      <c r="GU37" s="4">
        <f t="shared" si="139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140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141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142"/>
        <v>0</v>
      </c>
      <c r="II37" s="4">
        <f t="shared" si="143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144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145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146"/>
        <v>0</v>
      </c>
      <c r="JW37" s="4">
        <f t="shared" si="147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148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149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150"/>
        <v>0</v>
      </c>
      <c r="LK37" s="4">
        <f t="shared" si="151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152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153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154"/>
        <v>0</v>
      </c>
      <c r="MY37" s="4">
        <f t="shared" si="155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156"/>
        <v>0</v>
      </c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4">
        <f t="shared" si="157"/>
        <v>0</v>
      </c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4">
        <f t="shared" si="158"/>
        <v>0</v>
      </c>
      <c r="OM37" s="4">
        <f t="shared" si="159"/>
        <v>0</v>
      </c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4">
        <f t="shared" si="160"/>
        <v>0</v>
      </c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4">
        <f t="shared" si="161"/>
        <v>0</v>
      </c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4">
        <f t="shared" si="162"/>
        <v>0</v>
      </c>
      <c r="QA37" s="4">
        <f t="shared" si="163"/>
        <v>0</v>
      </c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4">
        <f t="shared" si="164"/>
        <v>0</v>
      </c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4">
        <f t="shared" si="165"/>
        <v>0</v>
      </c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4">
        <f t="shared" si="166"/>
        <v>0</v>
      </c>
      <c r="RO37" s="4">
        <f t="shared" si="167"/>
        <v>0</v>
      </c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4">
        <f t="shared" si="168"/>
        <v>0</v>
      </c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4">
        <f t="shared" si="169"/>
        <v>0</v>
      </c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4">
        <f t="shared" si="170"/>
        <v>0</v>
      </c>
      <c r="TC37" s="4">
        <f t="shared" si="171"/>
        <v>0</v>
      </c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4">
        <f t="shared" si="172"/>
        <v>0</v>
      </c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4">
        <f t="shared" si="173"/>
        <v>0</v>
      </c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4">
        <f t="shared" si="174"/>
        <v>0</v>
      </c>
      <c r="UQ37" s="4">
        <f t="shared" si="175"/>
        <v>0</v>
      </c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4">
        <f t="shared" si="176"/>
        <v>0</v>
      </c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4">
        <f t="shared" si="177"/>
        <v>0</v>
      </c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4">
        <f t="shared" si="178"/>
        <v>0</v>
      </c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4">
        <f t="shared" si="179"/>
        <v>0</v>
      </c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4">
        <f t="shared" si="180"/>
        <v>0</v>
      </c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4">
        <f t="shared" si="181"/>
        <v>0</v>
      </c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4">
        <f t="shared" si="182"/>
        <v>0</v>
      </c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4">
        <f t="shared" si="183"/>
        <v>0</v>
      </c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4">
        <f t="shared" si="184"/>
        <v>0</v>
      </c>
      <c r="ZE37" s="4">
        <f t="shared" si="185"/>
        <v>0</v>
      </c>
      <c r="ZF37" s="13">
        <f t="shared" si="186"/>
        <v>0</v>
      </c>
    </row>
    <row r="38" spans="1:682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120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121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122"/>
        <v>0</v>
      </c>
      <c r="AQ38" s="4">
        <f t="shared" si="123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124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125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126"/>
        <v>0</v>
      </c>
      <c r="CE38" s="4">
        <f t="shared" si="127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128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129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130"/>
        <v>0</v>
      </c>
      <c r="DS38" s="4">
        <f t="shared" si="131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132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133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134"/>
        <v>0</v>
      </c>
      <c r="FG38" s="4">
        <f t="shared" si="135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136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137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138"/>
        <v>0</v>
      </c>
      <c r="GU38" s="4">
        <f t="shared" si="139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140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141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142"/>
        <v>0</v>
      </c>
      <c r="II38" s="4">
        <f t="shared" si="143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144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145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146"/>
        <v>0</v>
      </c>
      <c r="JW38" s="4">
        <f t="shared" si="147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148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149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150"/>
        <v>0</v>
      </c>
      <c r="LK38" s="4">
        <f t="shared" si="151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152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153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154"/>
        <v>0</v>
      </c>
      <c r="MY38" s="4">
        <f t="shared" si="155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156"/>
        <v>0</v>
      </c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4">
        <f t="shared" si="157"/>
        <v>0</v>
      </c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4">
        <f t="shared" si="158"/>
        <v>0</v>
      </c>
      <c r="OM38" s="4">
        <f t="shared" si="159"/>
        <v>0</v>
      </c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4">
        <f t="shared" si="160"/>
        <v>0</v>
      </c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4">
        <f t="shared" si="161"/>
        <v>0</v>
      </c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4">
        <f t="shared" si="162"/>
        <v>0</v>
      </c>
      <c r="QA38" s="4">
        <f t="shared" si="163"/>
        <v>0</v>
      </c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4">
        <f t="shared" si="164"/>
        <v>0</v>
      </c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4">
        <f t="shared" si="165"/>
        <v>0</v>
      </c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4">
        <f t="shared" si="166"/>
        <v>0</v>
      </c>
      <c r="RO38" s="4">
        <f t="shared" si="167"/>
        <v>0</v>
      </c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4">
        <f t="shared" si="168"/>
        <v>0</v>
      </c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4">
        <f t="shared" si="169"/>
        <v>0</v>
      </c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4">
        <f t="shared" si="170"/>
        <v>0</v>
      </c>
      <c r="TC38" s="4">
        <f t="shared" si="171"/>
        <v>0</v>
      </c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4">
        <f t="shared" si="172"/>
        <v>0</v>
      </c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4">
        <f t="shared" si="173"/>
        <v>0</v>
      </c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4">
        <f t="shared" si="174"/>
        <v>0</v>
      </c>
      <c r="UQ38" s="4">
        <f t="shared" si="175"/>
        <v>0</v>
      </c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4">
        <f t="shared" si="176"/>
        <v>0</v>
      </c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4">
        <f t="shared" si="177"/>
        <v>0</v>
      </c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4">
        <f t="shared" si="178"/>
        <v>0</v>
      </c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4">
        <f t="shared" si="179"/>
        <v>0</v>
      </c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4">
        <f t="shared" si="180"/>
        <v>0</v>
      </c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4">
        <f t="shared" si="181"/>
        <v>0</v>
      </c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4">
        <f t="shared" si="182"/>
        <v>0</v>
      </c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4">
        <f t="shared" si="183"/>
        <v>0</v>
      </c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4">
        <f t="shared" si="184"/>
        <v>0</v>
      </c>
      <c r="ZE38" s="4">
        <f t="shared" si="185"/>
        <v>0</v>
      </c>
      <c r="ZF38" s="13">
        <f t="shared" si="186"/>
        <v>0</v>
      </c>
    </row>
    <row r="39" spans="1:682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120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121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122"/>
        <v>0</v>
      </c>
      <c r="AQ39" s="4">
        <f t="shared" si="123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124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125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126"/>
        <v>0</v>
      </c>
      <c r="CE39" s="4">
        <f t="shared" si="127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128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129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130"/>
        <v>0</v>
      </c>
      <c r="DS39" s="4">
        <f t="shared" si="131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132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133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134"/>
        <v>0</v>
      </c>
      <c r="FG39" s="4">
        <f t="shared" si="135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136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137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138"/>
        <v>0</v>
      </c>
      <c r="GU39" s="4">
        <f t="shared" si="139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140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141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142"/>
        <v>0</v>
      </c>
      <c r="II39" s="4">
        <f t="shared" si="143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144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145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146"/>
        <v>0</v>
      </c>
      <c r="JW39" s="4">
        <f t="shared" si="147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148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149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150"/>
        <v>0</v>
      </c>
      <c r="LK39" s="4">
        <f t="shared" si="151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152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153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154"/>
        <v>0</v>
      </c>
      <c r="MY39" s="4">
        <f t="shared" si="155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156"/>
        <v>0</v>
      </c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4">
        <f t="shared" si="157"/>
        <v>0</v>
      </c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4">
        <f t="shared" si="158"/>
        <v>0</v>
      </c>
      <c r="OM39" s="4">
        <f t="shared" si="159"/>
        <v>0</v>
      </c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4">
        <f t="shared" si="160"/>
        <v>0</v>
      </c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4">
        <f t="shared" si="161"/>
        <v>0</v>
      </c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4">
        <f t="shared" si="162"/>
        <v>0</v>
      </c>
      <c r="QA39" s="4">
        <f t="shared" si="163"/>
        <v>0</v>
      </c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4">
        <f t="shared" si="164"/>
        <v>0</v>
      </c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4">
        <f t="shared" si="165"/>
        <v>0</v>
      </c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4">
        <f t="shared" si="166"/>
        <v>0</v>
      </c>
      <c r="RO39" s="4">
        <f t="shared" si="167"/>
        <v>0</v>
      </c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4">
        <f t="shared" si="168"/>
        <v>0</v>
      </c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4">
        <f t="shared" si="169"/>
        <v>0</v>
      </c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4">
        <f t="shared" si="170"/>
        <v>0</v>
      </c>
      <c r="TC39" s="4">
        <f t="shared" si="171"/>
        <v>0</v>
      </c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4">
        <f t="shared" si="172"/>
        <v>0</v>
      </c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4">
        <f t="shared" si="173"/>
        <v>0</v>
      </c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4">
        <f t="shared" si="174"/>
        <v>0</v>
      </c>
      <c r="UQ39" s="4">
        <f t="shared" si="175"/>
        <v>0</v>
      </c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4">
        <f t="shared" si="176"/>
        <v>0</v>
      </c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4">
        <f t="shared" si="177"/>
        <v>0</v>
      </c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4">
        <f t="shared" si="178"/>
        <v>0</v>
      </c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4">
        <f t="shared" si="179"/>
        <v>0</v>
      </c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4">
        <f t="shared" si="180"/>
        <v>0</v>
      </c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4">
        <f t="shared" si="181"/>
        <v>0</v>
      </c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4">
        <f t="shared" si="182"/>
        <v>0</v>
      </c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4">
        <f t="shared" si="183"/>
        <v>0</v>
      </c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4">
        <f t="shared" si="184"/>
        <v>0</v>
      </c>
      <c r="ZE39" s="4">
        <f t="shared" si="185"/>
        <v>0</v>
      </c>
      <c r="ZF39" s="13">
        <f t="shared" si="186"/>
        <v>0</v>
      </c>
    </row>
    <row r="40" spans="1:682" s="10" customFormat="1" ht="24.75" thickBot="1" x14ac:dyDescent="0.6">
      <c r="A40" s="8"/>
      <c r="B40" s="8"/>
      <c r="C40" s="8"/>
      <c r="D40" s="9">
        <f>SUM(D6:D39)</f>
        <v>220820</v>
      </c>
      <c r="E40" s="9">
        <f t="shared" ref="E40:O40" si="198">SUM(E6:E39)</f>
        <v>188490</v>
      </c>
      <c r="F40" s="9">
        <f t="shared" si="198"/>
        <v>188490</v>
      </c>
      <c r="G40" s="9">
        <f t="shared" si="198"/>
        <v>188490</v>
      </c>
      <c r="H40" s="9">
        <f t="shared" si="198"/>
        <v>194240</v>
      </c>
      <c r="I40" s="9">
        <f t="shared" si="198"/>
        <v>165270</v>
      </c>
      <c r="J40" s="9">
        <f t="shared" si="198"/>
        <v>175270</v>
      </c>
      <c r="K40" s="9">
        <f t="shared" si="198"/>
        <v>175270</v>
      </c>
      <c r="L40" s="9">
        <f t="shared" si="198"/>
        <v>175270</v>
      </c>
      <c r="M40" s="9">
        <f t="shared" si="198"/>
        <v>201520</v>
      </c>
      <c r="N40" s="9">
        <f t="shared" si="198"/>
        <v>201520</v>
      </c>
      <c r="O40" s="9">
        <f t="shared" si="198"/>
        <v>201520</v>
      </c>
      <c r="P40" s="25">
        <f t="shared" si="120"/>
        <v>2276170</v>
      </c>
      <c r="Q40" s="9">
        <f>SUM(Q6:Q39)</f>
        <v>5250</v>
      </c>
      <c r="R40" s="9">
        <f t="shared" ref="R40:AB40" si="199">SUM(R6:R39)</f>
        <v>4500</v>
      </c>
      <c r="S40" s="9">
        <f t="shared" si="199"/>
        <v>4500</v>
      </c>
      <c r="T40" s="9">
        <f t="shared" si="199"/>
        <v>7380</v>
      </c>
      <c r="U40" s="9">
        <f t="shared" si="199"/>
        <v>3750</v>
      </c>
      <c r="V40" s="9">
        <f t="shared" si="199"/>
        <v>3750</v>
      </c>
      <c r="W40" s="9">
        <f t="shared" si="199"/>
        <v>3000</v>
      </c>
      <c r="X40" s="9">
        <f t="shared" si="199"/>
        <v>3000</v>
      </c>
      <c r="Y40" s="9">
        <f t="shared" si="199"/>
        <v>3750</v>
      </c>
      <c r="Z40" s="9">
        <f t="shared" si="199"/>
        <v>4500</v>
      </c>
      <c r="AA40" s="9">
        <f t="shared" si="199"/>
        <v>4500</v>
      </c>
      <c r="AB40" s="9">
        <f t="shared" si="199"/>
        <v>1800</v>
      </c>
      <c r="AC40" s="25">
        <f t="shared" si="121"/>
        <v>49680</v>
      </c>
      <c r="AD40" s="9">
        <f>SUM(AD6:AD39)</f>
        <v>1860</v>
      </c>
      <c r="AE40" s="9">
        <f t="shared" ref="AE40:AO40" si="200">SUM(AE6:AE39)</f>
        <v>1860</v>
      </c>
      <c r="AF40" s="9">
        <f t="shared" si="200"/>
        <v>1860</v>
      </c>
      <c r="AG40" s="9">
        <f t="shared" si="200"/>
        <v>1860</v>
      </c>
      <c r="AH40" s="9">
        <f t="shared" si="200"/>
        <v>1172</v>
      </c>
      <c r="AI40" s="9">
        <f t="shared" si="200"/>
        <v>1000</v>
      </c>
      <c r="AJ40" s="9">
        <f t="shared" si="200"/>
        <v>1000</v>
      </c>
      <c r="AK40" s="9">
        <f t="shared" si="200"/>
        <v>2750</v>
      </c>
      <c r="AL40" s="9">
        <f t="shared" si="200"/>
        <v>2750</v>
      </c>
      <c r="AM40" s="9">
        <f t="shared" si="200"/>
        <v>2750</v>
      </c>
      <c r="AN40" s="9">
        <f t="shared" si="200"/>
        <v>2750</v>
      </c>
      <c r="AO40" s="9">
        <f t="shared" si="200"/>
        <v>2750</v>
      </c>
      <c r="AP40" s="25">
        <f t="shared" si="122"/>
        <v>24362</v>
      </c>
      <c r="AQ40" s="25">
        <f t="shared" si="123"/>
        <v>2350212</v>
      </c>
      <c r="AR40" s="9">
        <f>SUM(AR6:AR39)</f>
        <v>202000</v>
      </c>
      <c r="AS40" s="9">
        <f t="shared" ref="AS40:BC40" si="201">SUM(AS6:AS39)</f>
        <v>202000</v>
      </c>
      <c r="AT40" s="9">
        <f t="shared" si="201"/>
        <v>202000</v>
      </c>
      <c r="AU40" s="9">
        <f t="shared" si="201"/>
        <v>202000</v>
      </c>
      <c r="AV40" s="9">
        <f t="shared" si="201"/>
        <v>241150</v>
      </c>
      <c r="AW40" s="9">
        <f t="shared" si="201"/>
        <v>209830</v>
      </c>
      <c r="AX40" s="9">
        <f t="shared" si="201"/>
        <v>221830</v>
      </c>
      <c r="AY40" s="9">
        <f t="shared" si="201"/>
        <v>221830</v>
      </c>
      <c r="AZ40" s="9">
        <f t="shared" si="201"/>
        <v>221830</v>
      </c>
      <c r="BA40" s="9">
        <f t="shared" si="201"/>
        <v>221830</v>
      </c>
      <c r="BB40" s="9">
        <f t="shared" si="201"/>
        <v>221830</v>
      </c>
      <c r="BC40" s="9">
        <f t="shared" si="201"/>
        <v>221830</v>
      </c>
      <c r="BD40" s="25">
        <f t="shared" si="124"/>
        <v>2589960</v>
      </c>
      <c r="BE40" s="9">
        <f>SUM(BE6:BE39)</f>
        <v>4500</v>
      </c>
      <c r="BF40" s="9">
        <f t="shared" ref="BF40:BP40" si="202">SUM(BF6:BF39)</f>
        <v>4500</v>
      </c>
      <c r="BG40" s="9">
        <f t="shared" si="202"/>
        <v>4500</v>
      </c>
      <c r="BH40" s="9">
        <f t="shared" si="202"/>
        <v>4500</v>
      </c>
      <c r="BI40" s="9">
        <f t="shared" si="202"/>
        <v>4500</v>
      </c>
      <c r="BJ40" s="9">
        <f t="shared" si="202"/>
        <v>4500</v>
      </c>
      <c r="BK40" s="9">
        <f t="shared" si="202"/>
        <v>3600</v>
      </c>
      <c r="BL40" s="9">
        <f t="shared" si="202"/>
        <v>3600</v>
      </c>
      <c r="BM40" s="9">
        <f t="shared" si="202"/>
        <v>4500</v>
      </c>
      <c r="BN40" s="9">
        <f t="shared" si="202"/>
        <v>4500</v>
      </c>
      <c r="BO40" s="9">
        <f t="shared" si="202"/>
        <v>4500</v>
      </c>
      <c r="BP40" s="9">
        <f t="shared" si="202"/>
        <v>1800</v>
      </c>
      <c r="BQ40" s="25">
        <f t="shared" si="125"/>
        <v>49500</v>
      </c>
      <c r="BR40" s="9">
        <f>SUM(BR6:BR39)</f>
        <v>6060</v>
      </c>
      <c r="BS40" s="9">
        <f t="shared" ref="BS40:CC40" si="203">SUM(BS6:BS39)</f>
        <v>6060</v>
      </c>
      <c r="BT40" s="9">
        <f t="shared" si="203"/>
        <v>6060</v>
      </c>
      <c r="BU40" s="9">
        <f t="shared" si="203"/>
        <v>6060</v>
      </c>
      <c r="BV40" s="9">
        <f t="shared" si="203"/>
        <v>7240</v>
      </c>
      <c r="BW40" s="9">
        <f t="shared" si="203"/>
        <v>6296</v>
      </c>
      <c r="BX40" s="9">
        <f t="shared" si="203"/>
        <v>6296</v>
      </c>
      <c r="BY40" s="9">
        <f t="shared" si="203"/>
        <v>6296</v>
      </c>
      <c r="BZ40" s="9">
        <f t="shared" si="203"/>
        <v>6296</v>
      </c>
      <c r="CA40" s="9">
        <f t="shared" si="203"/>
        <v>6296</v>
      </c>
      <c r="CB40" s="9">
        <f t="shared" si="203"/>
        <v>7136</v>
      </c>
      <c r="CC40" s="9">
        <f t="shared" si="203"/>
        <v>7136</v>
      </c>
      <c r="CD40" s="25">
        <f t="shared" si="126"/>
        <v>77232</v>
      </c>
      <c r="CE40" s="25">
        <f t="shared" si="127"/>
        <v>2716692</v>
      </c>
      <c r="CF40" s="9">
        <f>SUM(CF6:CF39)</f>
        <v>60360</v>
      </c>
      <c r="CG40" s="9">
        <f t="shared" ref="CG40:CQ40" si="204">SUM(CG6:CG39)</f>
        <v>60360</v>
      </c>
      <c r="CH40" s="9">
        <f t="shared" si="204"/>
        <v>60360</v>
      </c>
      <c r="CI40" s="9">
        <f t="shared" si="204"/>
        <v>60360</v>
      </c>
      <c r="CJ40" s="9">
        <f t="shared" si="204"/>
        <v>65760</v>
      </c>
      <c r="CK40" s="9">
        <f t="shared" si="204"/>
        <v>61440</v>
      </c>
      <c r="CL40" s="9">
        <f t="shared" si="204"/>
        <v>65440</v>
      </c>
      <c r="CM40" s="9">
        <f t="shared" si="204"/>
        <v>65440</v>
      </c>
      <c r="CN40" s="9">
        <f t="shared" si="204"/>
        <v>65440</v>
      </c>
      <c r="CO40" s="9">
        <f t="shared" si="204"/>
        <v>65440</v>
      </c>
      <c r="CP40" s="9">
        <f t="shared" si="204"/>
        <v>65440</v>
      </c>
      <c r="CQ40" s="9">
        <f t="shared" si="204"/>
        <v>65440</v>
      </c>
      <c r="CR40" s="25">
        <f t="shared" si="128"/>
        <v>761280</v>
      </c>
      <c r="CS40" s="9">
        <f>SUM(CS6:CS39)</f>
        <v>1500</v>
      </c>
      <c r="CT40" s="9">
        <f t="shared" ref="CT40:DD40" si="205">SUM(CT6:CT39)</f>
        <v>1500</v>
      </c>
      <c r="CU40" s="9">
        <f t="shared" si="205"/>
        <v>1500</v>
      </c>
      <c r="CV40" s="9">
        <f t="shared" si="205"/>
        <v>2460</v>
      </c>
      <c r="CW40" s="9">
        <f t="shared" si="205"/>
        <v>1500</v>
      </c>
      <c r="CX40" s="9">
        <f t="shared" si="205"/>
        <v>1500</v>
      </c>
      <c r="CY40" s="9">
        <f t="shared" si="205"/>
        <v>1200</v>
      </c>
      <c r="CZ40" s="9">
        <f t="shared" si="205"/>
        <v>1200</v>
      </c>
      <c r="DA40" s="9">
        <f t="shared" si="205"/>
        <v>1500</v>
      </c>
      <c r="DB40" s="9">
        <f t="shared" si="205"/>
        <v>1500</v>
      </c>
      <c r="DC40" s="9">
        <f t="shared" si="205"/>
        <v>1500</v>
      </c>
      <c r="DD40" s="9">
        <f t="shared" si="205"/>
        <v>600</v>
      </c>
      <c r="DE40" s="25">
        <f t="shared" si="129"/>
        <v>17460</v>
      </c>
      <c r="DF40" s="9">
        <f>SUM(DF6:DF39)</f>
        <v>1023</v>
      </c>
      <c r="DG40" s="9">
        <f t="shared" ref="DG40:DQ40" si="206">SUM(DG6:DG39)</f>
        <v>1023</v>
      </c>
      <c r="DH40" s="9">
        <f t="shared" si="206"/>
        <v>1023</v>
      </c>
      <c r="DI40" s="9">
        <f t="shared" si="206"/>
        <v>1023</v>
      </c>
      <c r="DJ40" s="9">
        <f t="shared" si="206"/>
        <v>1023</v>
      </c>
      <c r="DK40" s="9">
        <f t="shared" si="206"/>
        <v>1023</v>
      </c>
      <c r="DL40" s="9">
        <f t="shared" si="206"/>
        <v>1023</v>
      </c>
      <c r="DM40" s="9">
        <f t="shared" si="206"/>
        <v>1843</v>
      </c>
      <c r="DN40" s="9">
        <f t="shared" si="206"/>
        <v>1843</v>
      </c>
      <c r="DO40" s="9">
        <f t="shared" si="206"/>
        <v>1843</v>
      </c>
      <c r="DP40" s="9">
        <f t="shared" si="206"/>
        <v>1843</v>
      </c>
      <c r="DQ40" s="9">
        <f t="shared" si="206"/>
        <v>1843</v>
      </c>
      <c r="DR40" s="25">
        <f t="shared" si="130"/>
        <v>16376</v>
      </c>
      <c r="DS40" s="25">
        <f t="shared" si="131"/>
        <v>795116</v>
      </c>
      <c r="DT40" s="9">
        <f>SUM(DT6:DT39)</f>
        <v>152900</v>
      </c>
      <c r="DU40" s="9">
        <f t="shared" ref="DU40:EE40" si="207">SUM(DU6:DU39)</f>
        <v>152900</v>
      </c>
      <c r="DV40" s="9">
        <f t="shared" si="207"/>
        <v>152900</v>
      </c>
      <c r="DW40" s="9">
        <f t="shared" si="207"/>
        <v>152900</v>
      </c>
      <c r="DX40" s="9">
        <f t="shared" si="207"/>
        <v>211690</v>
      </c>
      <c r="DY40" s="9">
        <f t="shared" si="207"/>
        <v>188730</v>
      </c>
      <c r="DZ40" s="9">
        <f t="shared" si="207"/>
        <v>200730</v>
      </c>
      <c r="EA40" s="9">
        <f t="shared" si="207"/>
        <v>200730</v>
      </c>
      <c r="EB40" s="9">
        <f t="shared" si="207"/>
        <v>200730</v>
      </c>
      <c r="EC40" s="9">
        <f t="shared" si="207"/>
        <v>200730</v>
      </c>
      <c r="ED40" s="9">
        <f t="shared" si="207"/>
        <v>200730</v>
      </c>
      <c r="EE40" s="9">
        <f t="shared" si="207"/>
        <v>200730</v>
      </c>
      <c r="EF40" s="25">
        <f t="shared" si="132"/>
        <v>2216400</v>
      </c>
      <c r="EG40" s="9">
        <f>SUM(EG6:EG39)</f>
        <v>3750</v>
      </c>
      <c r="EH40" s="9">
        <f t="shared" ref="EH40:ER40" si="208">SUM(EH6:EH39)</f>
        <v>3750</v>
      </c>
      <c r="EI40" s="9">
        <f t="shared" si="208"/>
        <v>3750</v>
      </c>
      <c r="EJ40" s="9">
        <f t="shared" si="208"/>
        <v>3750</v>
      </c>
      <c r="EK40" s="9">
        <f t="shared" si="208"/>
        <v>4500</v>
      </c>
      <c r="EL40" s="9">
        <f t="shared" si="208"/>
        <v>4500</v>
      </c>
      <c r="EM40" s="9">
        <f t="shared" si="208"/>
        <v>3600</v>
      </c>
      <c r="EN40" s="9">
        <f t="shared" si="208"/>
        <v>3600</v>
      </c>
      <c r="EO40" s="9">
        <f t="shared" si="208"/>
        <v>4500</v>
      </c>
      <c r="EP40" s="9">
        <f t="shared" si="208"/>
        <v>4500</v>
      </c>
      <c r="EQ40" s="9">
        <f t="shared" si="208"/>
        <v>4500</v>
      </c>
      <c r="ER40" s="9">
        <f t="shared" si="208"/>
        <v>1800</v>
      </c>
      <c r="ES40" s="25">
        <f t="shared" si="133"/>
        <v>46500</v>
      </c>
      <c r="ET40" s="9">
        <f>SUM(ET6:ET39)</f>
        <v>2856</v>
      </c>
      <c r="EU40" s="9">
        <f t="shared" ref="EU40:FE40" si="209">SUM(EU6:EU39)</f>
        <v>2856</v>
      </c>
      <c r="EV40" s="9">
        <f t="shared" si="209"/>
        <v>2856</v>
      </c>
      <c r="EW40" s="9">
        <f t="shared" si="209"/>
        <v>2856</v>
      </c>
      <c r="EX40" s="9">
        <f t="shared" si="209"/>
        <v>4459</v>
      </c>
      <c r="EY40" s="9">
        <f t="shared" si="209"/>
        <v>3899</v>
      </c>
      <c r="EZ40" s="9">
        <f t="shared" si="209"/>
        <v>3899</v>
      </c>
      <c r="FA40" s="9">
        <f t="shared" si="209"/>
        <v>4719</v>
      </c>
      <c r="FB40" s="9">
        <f t="shared" si="209"/>
        <v>4719</v>
      </c>
      <c r="FC40" s="9">
        <f t="shared" si="209"/>
        <v>4719</v>
      </c>
      <c r="FD40" s="9">
        <f t="shared" si="209"/>
        <v>4719</v>
      </c>
      <c r="FE40" s="9">
        <f t="shared" si="209"/>
        <v>4719</v>
      </c>
      <c r="FF40" s="25">
        <f t="shared" si="134"/>
        <v>47276</v>
      </c>
      <c r="FG40" s="25">
        <f t="shared" si="135"/>
        <v>2310176</v>
      </c>
      <c r="FH40" s="9">
        <f>SUM(FH6:FH39)</f>
        <v>117310</v>
      </c>
      <c r="FI40" s="9">
        <f t="shared" ref="FI40:FS40" si="210">SUM(FI6:FI39)</f>
        <v>117310</v>
      </c>
      <c r="FJ40" s="9">
        <f t="shared" si="210"/>
        <v>161060</v>
      </c>
      <c r="FK40" s="9">
        <f t="shared" si="210"/>
        <v>143560</v>
      </c>
      <c r="FL40" s="9">
        <f t="shared" si="210"/>
        <v>168610</v>
      </c>
      <c r="FM40" s="9">
        <f t="shared" si="210"/>
        <v>148570</v>
      </c>
      <c r="FN40" s="9">
        <f t="shared" si="210"/>
        <v>156570</v>
      </c>
      <c r="FO40" s="9">
        <f t="shared" si="210"/>
        <v>157924.84</v>
      </c>
      <c r="FP40" s="9">
        <f t="shared" si="210"/>
        <v>158570</v>
      </c>
      <c r="FQ40" s="9">
        <f t="shared" si="210"/>
        <v>158570</v>
      </c>
      <c r="FR40" s="9">
        <f t="shared" si="210"/>
        <v>158570</v>
      </c>
      <c r="FS40" s="9">
        <f t="shared" si="210"/>
        <v>158570</v>
      </c>
      <c r="FT40" s="25">
        <f t="shared" si="136"/>
        <v>1805194.84</v>
      </c>
      <c r="FU40" s="9">
        <f>SUM(FU6:FU39)</f>
        <v>3000</v>
      </c>
      <c r="FV40" s="9">
        <f t="shared" ref="FV40:GF40" si="211">SUM(FV6:FV39)</f>
        <v>3000</v>
      </c>
      <c r="FW40" s="9">
        <f t="shared" si="211"/>
        <v>4500</v>
      </c>
      <c r="FX40" s="9">
        <f t="shared" si="211"/>
        <v>3750</v>
      </c>
      <c r="FY40" s="9">
        <f t="shared" si="211"/>
        <v>3750</v>
      </c>
      <c r="FZ40" s="9">
        <f t="shared" si="211"/>
        <v>3750</v>
      </c>
      <c r="GA40" s="9">
        <f t="shared" si="211"/>
        <v>3000</v>
      </c>
      <c r="GB40" s="9">
        <f t="shared" si="211"/>
        <v>3000</v>
      </c>
      <c r="GC40" s="9">
        <f t="shared" si="211"/>
        <v>3750</v>
      </c>
      <c r="GD40" s="9">
        <f t="shared" si="211"/>
        <v>3750</v>
      </c>
      <c r="GE40" s="9">
        <f t="shared" si="211"/>
        <v>3750</v>
      </c>
      <c r="GF40" s="9">
        <f t="shared" si="211"/>
        <v>1500</v>
      </c>
      <c r="GG40" s="25">
        <f t="shared" si="137"/>
        <v>40500</v>
      </c>
      <c r="GH40" s="9">
        <f>SUM(GH6:GH39)</f>
        <v>2770</v>
      </c>
      <c r="GI40" s="9">
        <f t="shared" ref="GI40:GS40" si="212">SUM(GI6:GI39)</f>
        <v>2770</v>
      </c>
      <c r="GJ40" s="9">
        <f t="shared" si="212"/>
        <v>2770</v>
      </c>
      <c r="GK40" s="9">
        <f t="shared" si="212"/>
        <v>2770</v>
      </c>
      <c r="GL40" s="9">
        <f t="shared" si="212"/>
        <v>3355</v>
      </c>
      <c r="GM40" s="9">
        <f t="shared" si="212"/>
        <v>2887</v>
      </c>
      <c r="GN40" s="9">
        <f t="shared" si="212"/>
        <v>2887</v>
      </c>
      <c r="GO40" s="9">
        <f t="shared" si="212"/>
        <v>2887</v>
      </c>
      <c r="GP40" s="9">
        <f t="shared" si="212"/>
        <v>2887</v>
      </c>
      <c r="GQ40" s="9">
        <f t="shared" si="212"/>
        <v>2887</v>
      </c>
      <c r="GR40" s="9">
        <f t="shared" si="212"/>
        <v>2887</v>
      </c>
      <c r="GS40" s="9">
        <f t="shared" si="212"/>
        <v>2887</v>
      </c>
      <c r="GT40" s="25">
        <f t="shared" si="138"/>
        <v>34644</v>
      </c>
      <c r="GU40" s="25">
        <f t="shared" si="139"/>
        <v>1880338.84</v>
      </c>
      <c r="GV40" s="9">
        <f>SUM(GV6:GV39)</f>
        <v>119570</v>
      </c>
      <c r="GW40" s="9">
        <f t="shared" ref="GW40:HG40" si="213">SUM(GW6:GW39)</f>
        <v>119570</v>
      </c>
      <c r="GX40" s="9">
        <f t="shared" si="213"/>
        <v>119570</v>
      </c>
      <c r="GY40" s="9">
        <f t="shared" si="213"/>
        <v>119570</v>
      </c>
      <c r="GZ40" s="9">
        <f t="shared" si="213"/>
        <v>145170</v>
      </c>
      <c r="HA40" s="9">
        <f t="shared" si="213"/>
        <v>124690</v>
      </c>
      <c r="HB40" s="9">
        <f t="shared" si="213"/>
        <v>132690</v>
      </c>
      <c r="HC40" s="9">
        <f t="shared" si="213"/>
        <v>132690</v>
      </c>
      <c r="HD40" s="9">
        <f t="shared" si="213"/>
        <v>132690</v>
      </c>
      <c r="HE40" s="9">
        <f t="shared" si="213"/>
        <v>132690</v>
      </c>
      <c r="HF40" s="9">
        <f t="shared" si="213"/>
        <v>132690</v>
      </c>
      <c r="HG40" s="9">
        <f t="shared" si="213"/>
        <v>132690</v>
      </c>
      <c r="HH40" s="25">
        <f t="shared" si="140"/>
        <v>1544280</v>
      </c>
      <c r="HI40" s="9">
        <f>SUM(HI6:HI39)</f>
        <v>3000</v>
      </c>
      <c r="HJ40" s="9">
        <f t="shared" ref="HJ40:HT40" si="214">SUM(HJ6:HJ39)</f>
        <v>3000</v>
      </c>
      <c r="HK40" s="9">
        <f t="shared" si="214"/>
        <v>3000</v>
      </c>
      <c r="HL40" s="9">
        <f t="shared" si="214"/>
        <v>3000</v>
      </c>
      <c r="HM40" s="9">
        <f t="shared" si="214"/>
        <v>3000</v>
      </c>
      <c r="HN40" s="9">
        <f t="shared" si="214"/>
        <v>3000</v>
      </c>
      <c r="HO40" s="9">
        <f t="shared" si="214"/>
        <v>2400</v>
      </c>
      <c r="HP40" s="9">
        <f t="shared" si="214"/>
        <v>2400</v>
      </c>
      <c r="HQ40" s="9">
        <f t="shared" si="214"/>
        <v>3000</v>
      </c>
      <c r="HR40" s="9">
        <f t="shared" si="214"/>
        <v>3000</v>
      </c>
      <c r="HS40" s="9">
        <f t="shared" si="214"/>
        <v>3000</v>
      </c>
      <c r="HT40" s="9">
        <f t="shared" si="214"/>
        <v>1200</v>
      </c>
      <c r="HU40" s="25">
        <f t="shared" si="141"/>
        <v>33000</v>
      </c>
      <c r="HV40" s="9">
        <f>SUM(HV6:HV39)</f>
        <v>2756</v>
      </c>
      <c r="HW40" s="9">
        <f t="shared" ref="HW40:IG40" si="215">SUM(HW6:HW39)</f>
        <v>2756</v>
      </c>
      <c r="HX40" s="9">
        <f t="shared" si="215"/>
        <v>2756</v>
      </c>
      <c r="HY40" s="9">
        <f t="shared" si="215"/>
        <v>2756</v>
      </c>
      <c r="HZ40" s="9">
        <f t="shared" si="215"/>
        <v>3354</v>
      </c>
      <c r="IA40" s="9">
        <f t="shared" si="215"/>
        <v>2874</v>
      </c>
      <c r="IB40" s="9">
        <f t="shared" si="215"/>
        <v>2874</v>
      </c>
      <c r="IC40" s="9">
        <f t="shared" si="215"/>
        <v>3740</v>
      </c>
      <c r="ID40" s="9">
        <f t="shared" si="215"/>
        <v>3740</v>
      </c>
      <c r="IE40" s="9">
        <f t="shared" si="215"/>
        <v>3740</v>
      </c>
      <c r="IF40" s="9">
        <f t="shared" si="215"/>
        <v>3740</v>
      </c>
      <c r="IG40" s="9">
        <f t="shared" si="215"/>
        <v>3740</v>
      </c>
      <c r="IH40" s="25">
        <f t="shared" si="142"/>
        <v>38826</v>
      </c>
      <c r="II40" s="25">
        <f t="shared" si="143"/>
        <v>1616106</v>
      </c>
      <c r="IJ40" s="9">
        <f>SUM(IJ6:IJ39)</f>
        <v>140970</v>
      </c>
      <c r="IK40" s="9">
        <f t="shared" ref="IK40:IU40" si="216">SUM(IK6:IK39)</f>
        <v>140970</v>
      </c>
      <c r="IL40" s="9">
        <f t="shared" si="216"/>
        <v>140970</v>
      </c>
      <c r="IM40" s="9">
        <f t="shared" si="216"/>
        <v>140970</v>
      </c>
      <c r="IN40" s="9">
        <f t="shared" si="216"/>
        <v>167670</v>
      </c>
      <c r="IO40" s="9">
        <f t="shared" si="216"/>
        <v>146310</v>
      </c>
      <c r="IP40" s="9">
        <f t="shared" si="216"/>
        <v>156310</v>
      </c>
      <c r="IQ40" s="9">
        <f t="shared" si="216"/>
        <v>156310</v>
      </c>
      <c r="IR40" s="9">
        <f t="shared" si="216"/>
        <v>156310</v>
      </c>
      <c r="IS40" s="9">
        <f t="shared" si="216"/>
        <v>156310</v>
      </c>
      <c r="IT40" s="9">
        <f t="shared" si="216"/>
        <v>156310</v>
      </c>
      <c r="IU40" s="9">
        <f t="shared" si="216"/>
        <v>156310</v>
      </c>
      <c r="IV40" s="25">
        <f t="shared" si="144"/>
        <v>1815720</v>
      </c>
      <c r="IW40" s="9">
        <f>SUM(IW6:IW39)</f>
        <v>3750</v>
      </c>
      <c r="IX40" s="9">
        <f t="shared" ref="IX40:JH40" si="217">SUM(IX6:IX39)</f>
        <v>3750</v>
      </c>
      <c r="IY40" s="9">
        <f t="shared" si="217"/>
        <v>3750</v>
      </c>
      <c r="IZ40" s="9">
        <f t="shared" si="217"/>
        <v>3750</v>
      </c>
      <c r="JA40" s="9">
        <f t="shared" si="217"/>
        <v>3750</v>
      </c>
      <c r="JB40" s="9">
        <f t="shared" si="217"/>
        <v>3750</v>
      </c>
      <c r="JC40" s="9">
        <f t="shared" si="217"/>
        <v>3000</v>
      </c>
      <c r="JD40" s="9">
        <f t="shared" si="217"/>
        <v>3000</v>
      </c>
      <c r="JE40" s="9">
        <f t="shared" si="217"/>
        <v>3750</v>
      </c>
      <c r="JF40" s="9">
        <f t="shared" si="217"/>
        <v>3750</v>
      </c>
      <c r="JG40" s="9">
        <f t="shared" si="217"/>
        <v>3750</v>
      </c>
      <c r="JH40" s="9">
        <f t="shared" si="217"/>
        <v>1500</v>
      </c>
      <c r="JI40" s="25">
        <f t="shared" si="145"/>
        <v>41250</v>
      </c>
      <c r="JJ40" s="9">
        <f>SUM(JJ6:JJ39)</f>
        <v>1760</v>
      </c>
      <c r="JK40" s="9">
        <f t="shared" ref="JK40:JU40" si="218">SUM(JK6:JK39)</f>
        <v>1760</v>
      </c>
      <c r="JL40" s="9">
        <f t="shared" si="218"/>
        <v>1760</v>
      </c>
      <c r="JM40" s="9">
        <f t="shared" si="218"/>
        <v>1760</v>
      </c>
      <c r="JN40" s="9">
        <f t="shared" si="218"/>
        <v>2119</v>
      </c>
      <c r="JO40" s="9">
        <f t="shared" si="218"/>
        <v>1831</v>
      </c>
      <c r="JP40" s="9">
        <f t="shared" si="218"/>
        <v>1831</v>
      </c>
      <c r="JQ40" s="9">
        <f t="shared" si="218"/>
        <v>4388</v>
      </c>
      <c r="JR40" s="9">
        <f t="shared" si="218"/>
        <v>4388</v>
      </c>
      <c r="JS40" s="9">
        <f t="shared" si="218"/>
        <v>4388</v>
      </c>
      <c r="JT40" s="9">
        <f t="shared" si="218"/>
        <v>4388</v>
      </c>
      <c r="JU40" s="9">
        <f t="shared" si="218"/>
        <v>4388</v>
      </c>
      <c r="JV40" s="25">
        <f t="shared" si="146"/>
        <v>34761</v>
      </c>
      <c r="JW40" s="25">
        <f t="shared" si="147"/>
        <v>1891731</v>
      </c>
      <c r="JX40" s="9">
        <f>SUM(JX6:JX39)</f>
        <v>182270</v>
      </c>
      <c r="JY40" s="9">
        <f t="shared" ref="JY40:KI40" si="219">SUM(JY6:JY39)</f>
        <v>182270</v>
      </c>
      <c r="JZ40" s="9">
        <f t="shared" si="219"/>
        <v>182270</v>
      </c>
      <c r="KA40" s="9">
        <f t="shared" si="219"/>
        <v>182270</v>
      </c>
      <c r="KB40" s="9">
        <f t="shared" si="219"/>
        <v>212670</v>
      </c>
      <c r="KC40" s="9">
        <f t="shared" si="219"/>
        <v>188350</v>
      </c>
      <c r="KD40" s="9">
        <f t="shared" si="219"/>
        <v>200350</v>
      </c>
      <c r="KE40" s="9">
        <f t="shared" si="219"/>
        <v>200350</v>
      </c>
      <c r="KF40" s="9">
        <f t="shared" si="219"/>
        <v>200350</v>
      </c>
      <c r="KG40" s="9">
        <f t="shared" si="219"/>
        <v>200350</v>
      </c>
      <c r="KH40" s="9">
        <f t="shared" si="219"/>
        <v>200350</v>
      </c>
      <c r="KI40" s="9">
        <f t="shared" si="219"/>
        <v>200350</v>
      </c>
      <c r="KJ40" s="25">
        <f t="shared" si="148"/>
        <v>2332200</v>
      </c>
      <c r="KK40" s="9">
        <f>SUM(KK6:KK39)</f>
        <v>4500</v>
      </c>
      <c r="KL40" s="9">
        <f t="shared" ref="KL40:KV40" si="220">SUM(KL6:KL39)</f>
        <v>4500</v>
      </c>
      <c r="KM40" s="9">
        <f t="shared" si="220"/>
        <v>4500</v>
      </c>
      <c r="KN40" s="9">
        <f t="shared" si="220"/>
        <v>7380</v>
      </c>
      <c r="KO40" s="9">
        <f t="shared" si="220"/>
        <v>4500</v>
      </c>
      <c r="KP40" s="9">
        <f t="shared" si="220"/>
        <v>4500</v>
      </c>
      <c r="KQ40" s="9">
        <f t="shared" si="220"/>
        <v>3600</v>
      </c>
      <c r="KR40" s="9">
        <f t="shared" si="220"/>
        <v>3600</v>
      </c>
      <c r="KS40" s="9">
        <f t="shared" si="220"/>
        <v>4500</v>
      </c>
      <c r="KT40" s="9">
        <f t="shared" si="220"/>
        <v>4500</v>
      </c>
      <c r="KU40" s="9">
        <f t="shared" si="220"/>
        <v>4500</v>
      </c>
      <c r="KV40" s="9">
        <f t="shared" si="220"/>
        <v>1800</v>
      </c>
      <c r="KW40" s="25">
        <f t="shared" si="149"/>
        <v>52380</v>
      </c>
      <c r="KX40" s="9">
        <f>SUM(KX6:KX39)</f>
        <v>1719</v>
      </c>
      <c r="KY40" s="9">
        <f t="shared" ref="KY40:LI40" si="221">SUM(KY6:KY39)</f>
        <v>1719</v>
      </c>
      <c r="KZ40" s="9">
        <f t="shared" si="221"/>
        <v>1719</v>
      </c>
      <c r="LA40" s="9">
        <f t="shared" si="221"/>
        <v>1719</v>
      </c>
      <c r="LB40" s="9">
        <f t="shared" si="221"/>
        <v>2089</v>
      </c>
      <c r="LC40" s="9">
        <f t="shared" si="221"/>
        <v>1793</v>
      </c>
      <c r="LD40" s="9">
        <f t="shared" si="221"/>
        <v>1793</v>
      </c>
      <c r="LE40" s="9">
        <f t="shared" si="221"/>
        <v>1847</v>
      </c>
      <c r="LF40" s="9">
        <f t="shared" si="221"/>
        <v>1847</v>
      </c>
      <c r="LG40" s="9">
        <f t="shared" si="221"/>
        <v>1847</v>
      </c>
      <c r="LH40" s="9">
        <f t="shared" si="221"/>
        <v>1847</v>
      </c>
      <c r="LI40" s="9">
        <f t="shared" si="221"/>
        <v>1847</v>
      </c>
      <c r="LJ40" s="25">
        <f t="shared" si="150"/>
        <v>21786</v>
      </c>
      <c r="LK40" s="25">
        <f t="shared" si="151"/>
        <v>2406366</v>
      </c>
      <c r="LL40" s="9">
        <f>SUM(LL6:LL39)</f>
        <v>90660</v>
      </c>
      <c r="LM40" s="9">
        <f t="shared" ref="LM40:LW40" si="222">SUM(LM6:LM39)</f>
        <v>90660</v>
      </c>
      <c r="LN40" s="9">
        <f t="shared" si="222"/>
        <v>134410</v>
      </c>
      <c r="LO40" s="9">
        <f t="shared" si="222"/>
        <v>116910</v>
      </c>
      <c r="LP40" s="9">
        <f t="shared" si="222"/>
        <v>139110</v>
      </c>
      <c r="LQ40" s="9">
        <f t="shared" si="222"/>
        <v>121350</v>
      </c>
      <c r="LR40" s="9">
        <f t="shared" si="222"/>
        <v>127350</v>
      </c>
      <c r="LS40" s="9">
        <f t="shared" si="222"/>
        <v>128704.84</v>
      </c>
      <c r="LT40" s="9">
        <f t="shared" si="222"/>
        <v>129350</v>
      </c>
      <c r="LU40" s="9">
        <f t="shared" si="222"/>
        <v>129350</v>
      </c>
      <c r="LV40" s="9">
        <f t="shared" si="222"/>
        <v>129350</v>
      </c>
      <c r="LW40" s="9">
        <f t="shared" si="222"/>
        <v>129350</v>
      </c>
      <c r="LX40" s="25">
        <f t="shared" si="152"/>
        <v>1466554.8399999999</v>
      </c>
      <c r="LY40" s="9">
        <f>SUM(LY6:LY39)</f>
        <v>2250</v>
      </c>
      <c r="LZ40" s="9">
        <f t="shared" ref="LZ40:MJ40" si="223">SUM(LZ6:LZ39)</f>
        <v>2250</v>
      </c>
      <c r="MA40" s="9">
        <f t="shared" si="223"/>
        <v>3750</v>
      </c>
      <c r="MB40" s="9">
        <f t="shared" si="223"/>
        <v>4920</v>
      </c>
      <c r="MC40" s="9">
        <f t="shared" si="223"/>
        <v>3000</v>
      </c>
      <c r="MD40" s="9">
        <f t="shared" si="223"/>
        <v>3000</v>
      </c>
      <c r="ME40" s="9">
        <f t="shared" si="223"/>
        <v>2400</v>
      </c>
      <c r="MF40" s="9">
        <f t="shared" si="223"/>
        <v>2400</v>
      </c>
      <c r="MG40" s="9">
        <f t="shared" si="223"/>
        <v>3000</v>
      </c>
      <c r="MH40" s="9">
        <f t="shared" si="223"/>
        <v>3000</v>
      </c>
      <c r="MI40" s="9">
        <f t="shared" si="223"/>
        <v>3000</v>
      </c>
      <c r="MJ40" s="9">
        <f t="shared" si="223"/>
        <v>1200</v>
      </c>
      <c r="MK40" s="25">
        <f t="shared" si="153"/>
        <v>34170</v>
      </c>
      <c r="ML40" s="9">
        <f>SUM(ML6:ML39)</f>
        <v>1036</v>
      </c>
      <c r="MM40" s="9">
        <f t="shared" ref="MM40:MW40" si="224">SUM(MM6:MM39)</f>
        <v>1036</v>
      </c>
      <c r="MN40" s="9">
        <f t="shared" si="224"/>
        <v>1036</v>
      </c>
      <c r="MO40" s="9">
        <f t="shared" si="224"/>
        <v>1036</v>
      </c>
      <c r="MP40" s="9">
        <f t="shared" si="224"/>
        <v>1301</v>
      </c>
      <c r="MQ40" s="9">
        <f t="shared" si="224"/>
        <v>1089</v>
      </c>
      <c r="MR40" s="9">
        <f t="shared" si="224"/>
        <v>1089</v>
      </c>
      <c r="MS40" s="9">
        <f t="shared" si="224"/>
        <v>2853</v>
      </c>
      <c r="MT40" s="9">
        <f t="shared" si="224"/>
        <v>2853</v>
      </c>
      <c r="MU40" s="9">
        <f t="shared" si="224"/>
        <v>2853</v>
      </c>
      <c r="MV40" s="9">
        <f t="shared" si="224"/>
        <v>2853</v>
      </c>
      <c r="MW40" s="9">
        <f t="shared" si="224"/>
        <v>2853</v>
      </c>
      <c r="MX40" s="25">
        <f t="shared" si="154"/>
        <v>21888</v>
      </c>
      <c r="MY40" s="25">
        <f t="shared" si="155"/>
        <v>1522612.8399999999</v>
      </c>
      <c r="MZ40" s="9">
        <f>SUM(MZ6:MZ39)</f>
        <v>215770</v>
      </c>
      <c r="NA40" s="9">
        <f t="shared" ref="NA40" si="225">SUM(NA6:NA39)</f>
        <v>215770</v>
      </c>
      <c r="NB40" s="9">
        <f t="shared" ref="NB40" si="226">SUM(NB6:NB39)</f>
        <v>215770</v>
      </c>
      <c r="NC40" s="9">
        <f t="shared" ref="NC40" si="227">SUM(NC6:NC39)</f>
        <v>215770</v>
      </c>
      <c r="ND40" s="9">
        <f t="shared" ref="ND40" si="228">SUM(ND6:ND39)</f>
        <v>254370</v>
      </c>
      <c r="NE40" s="9">
        <f t="shared" ref="NE40" si="229">SUM(NE6:NE39)</f>
        <v>223490</v>
      </c>
      <c r="NF40" s="9">
        <f t="shared" ref="NF40" si="230">SUM(NF6:NF39)</f>
        <v>237490</v>
      </c>
      <c r="NG40" s="9">
        <f t="shared" ref="NG40" si="231">SUM(NG6:NG39)</f>
        <v>237490</v>
      </c>
      <c r="NH40" s="9">
        <f t="shared" ref="NH40" si="232">SUM(NH6:NH39)</f>
        <v>237490</v>
      </c>
      <c r="NI40" s="9">
        <f t="shared" ref="NI40" si="233">SUM(NI6:NI39)</f>
        <v>237490</v>
      </c>
      <c r="NJ40" s="9">
        <f t="shared" ref="NJ40" si="234">SUM(NJ6:NJ39)</f>
        <v>237490</v>
      </c>
      <c r="NK40" s="9">
        <f t="shared" ref="NK40" si="235">SUM(NK6:NK39)</f>
        <v>237490</v>
      </c>
      <c r="NL40" s="25">
        <f t="shared" si="156"/>
        <v>2765880</v>
      </c>
      <c r="NM40" s="9">
        <f>SUM(NM6:NM39)</f>
        <v>5250</v>
      </c>
      <c r="NN40" s="9">
        <f t="shared" ref="NN40" si="236">SUM(NN6:NN39)</f>
        <v>5250</v>
      </c>
      <c r="NO40" s="9">
        <f t="shared" ref="NO40" si="237">SUM(NO6:NO39)</f>
        <v>5250</v>
      </c>
      <c r="NP40" s="9">
        <f t="shared" ref="NP40" si="238">SUM(NP6:NP39)</f>
        <v>8610</v>
      </c>
      <c r="NQ40" s="9">
        <f t="shared" ref="NQ40" si="239">SUM(NQ6:NQ39)</f>
        <v>5250</v>
      </c>
      <c r="NR40" s="9">
        <f t="shared" ref="NR40" si="240">SUM(NR6:NR39)</f>
        <v>5250</v>
      </c>
      <c r="NS40" s="9">
        <f t="shared" ref="NS40" si="241">SUM(NS6:NS39)</f>
        <v>4200</v>
      </c>
      <c r="NT40" s="9">
        <f t="shared" ref="NT40" si="242">SUM(NT6:NT39)</f>
        <v>4200</v>
      </c>
      <c r="NU40" s="9">
        <f t="shared" ref="NU40" si="243">SUM(NU6:NU39)</f>
        <v>5250</v>
      </c>
      <c r="NV40" s="9">
        <f t="shared" ref="NV40" si="244">SUM(NV6:NV39)</f>
        <v>5250</v>
      </c>
      <c r="NW40" s="9">
        <f t="shared" ref="NW40" si="245">SUM(NW6:NW39)</f>
        <v>5250</v>
      </c>
      <c r="NX40" s="9">
        <f t="shared" ref="NX40" si="246">SUM(NX6:NX39)</f>
        <v>2100</v>
      </c>
      <c r="NY40" s="25">
        <f t="shared" si="157"/>
        <v>61110</v>
      </c>
      <c r="NZ40" s="9">
        <f>SUM(NZ6:NZ39)</f>
        <v>4614</v>
      </c>
      <c r="OA40" s="9">
        <f t="shared" ref="OA40" si="247">SUM(OA6:OA39)</f>
        <v>4614</v>
      </c>
      <c r="OB40" s="9">
        <f t="shared" ref="OB40" si="248">SUM(OB6:OB39)</f>
        <v>4614</v>
      </c>
      <c r="OC40" s="9">
        <f t="shared" ref="OC40" si="249">SUM(OC6:OC39)</f>
        <v>4614</v>
      </c>
      <c r="OD40" s="9">
        <f t="shared" ref="OD40" si="250">SUM(OD6:OD39)</f>
        <v>5372</v>
      </c>
      <c r="OE40" s="9">
        <f t="shared" ref="OE40" si="251">SUM(OE6:OE39)</f>
        <v>4764</v>
      </c>
      <c r="OF40" s="9">
        <f t="shared" ref="OF40" si="252">SUM(OF6:OF39)</f>
        <v>4764</v>
      </c>
      <c r="OG40" s="9">
        <f t="shared" ref="OG40" si="253">SUM(OG6:OG39)</f>
        <v>4764</v>
      </c>
      <c r="OH40" s="9">
        <f t="shared" ref="OH40" si="254">SUM(OH6:OH39)</f>
        <v>4764</v>
      </c>
      <c r="OI40" s="9">
        <f t="shared" ref="OI40" si="255">SUM(OI6:OI39)</f>
        <v>4764</v>
      </c>
      <c r="OJ40" s="9">
        <f t="shared" ref="OJ40" si="256">SUM(OJ6:OJ39)</f>
        <v>4764</v>
      </c>
      <c r="OK40" s="9">
        <f t="shared" ref="OK40" si="257">SUM(OK6:OK39)</f>
        <v>4764</v>
      </c>
      <c r="OL40" s="25">
        <f t="shared" si="158"/>
        <v>57176</v>
      </c>
      <c r="OM40" s="25">
        <f t="shared" si="159"/>
        <v>2884166</v>
      </c>
      <c r="ON40" s="9">
        <f>SUM(ON6:ON39)</f>
        <v>184770</v>
      </c>
      <c r="OO40" s="9">
        <f t="shared" ref="OO40" si="258">SUM(OO6:OO39)</f>
        <v>184770</v>
      </c>
      <c r="OP40" s="9">
        <f t="shared" ref="OP40" si="259">SUM(OP6:OP39)</f>
        <v>184770</v>
      </c>
      <c r="OQ40" s="9">
        <f t="shared" ref="OQ40" si="260">SUM(OQ6:OQ39)</f>
        <v>184770</v>
      </c>
      <c r="OR40" s="9">
        <f t="shared" ref="OR40" si="261">SUM(OR6:OR39)</f>
        <v>220770</v>
      </c>
      <c r="OS40" s="9">
        <f t="shared" ref="OS40" si="262">SUM(OS6:OS39)</f>
        <v>191970</v>
      </c>
      <c r="OT40" s="9">
        <f t="shared" ref="OT40" si="263">SUM(OT6:OT39)</f>
        <v>203970</v>
      </c>
      <c r="OU40" s="9">
        <f t="shared" ref="OU40" si="264">SUM(OU6:OU39)</f>
        <v>203970</v>
      </c>
      <c r="OV40" s="9">
        <f t="shared" ref="OV40" si="265">SUM(OV6:OV39)</f>
        <v>203970</v>
      </c>
      <c r="OW40" s="9">
        <f t="shared" ref="OW40" si="266">SUM(OW6:OW39)</f>
        <v>203970</v>
      </c>
      <c r="OX40" s="9">
        <f t="shared" ref="OX40" si="267">SUM(OX6:OX39)</f>
        <v>203970</v>
      </c>
      <c r="OY40" s="9">
        <f t="shared" ref="OY40" si="268">SUM(OY6:OY39)</f>
        <v>203970</v>
      </c>
      <c r="OZ40" s="25">
        <f t="shared" si="160"/>
        <v>2375640</v>
      </c>
      <c r="PA40" s="9">
        <f>SUM(PA6:PA39)</f>
        <v>4500</v>
      </c>
      <c r="PB40" s="9">
        <f t="shared" ref="PB40" si="269">SUM(PB6:PB39)</f>
        <v>4500</v>
      </c>
      <c r="PC40" s="9">
        <f t="shared" ref="PC40" si="270">SUM(PC6:PC39)</f>
        <v>4500</v>
      </c>
      <c r="PD40" s="9">
        <f t="shared" ref="PD40" si="271">SUM(PD6:PD39)</f>
        <v>7380</v>
      </c>
      <c r="PE40" s="9">
        <f t="shared" ref="PE40" si="272">SUM(PE6:PE39)</f>
        <v>4500</v>
      </c>
      <c r="PF40" s="9">
        <f t="shared" ref="PF40" si="273">SUM(PF6:PF39)</f>
        <v>4500</v>
      </c>
      <c r="PG40" s="9">
        <f t="shared" ref="PG40" si="274">SUM(PG6:PG39)</f>
        <v>3600</v>
      </c>
      <c r="PH40" s="9">
        <f t="shared" ref="PH40" si="275">SUM(PH6:PH39)</f>
        <v>3600</v>
      </c>
      <c r="PI40" s="9">
        <f t="shared" ref="PI40" si="276">SUM(PI6:PI39)</f>
        <v>4500</v>
      </c>
      <c r="PJ40" s="9">
        <f t="shared" ref="PJ40" si="277">SUM(PJ6:PJ39)</f>
        <v>4500</v>
      </c>
      <c r="PK40" s="9">
        <f t="shared" ref="PK40" si="278">SUM(PK6:PK39)</f>
        <v>4500</v>
      </c>
      <c r="PL40" s="9">
        <f t="shared" ref="PL40" si="279">SUM(PL6:PL39)</f>
        <v>1800</v>
      </c>
      <c r="PM40" s="25">
        <f t="shared" si="161"/>
        <v>52380</v>
      </c>
      <c r="PN40" s="9">
        <f>SUM(PN6:PN39)</f>
        <v>2082</v>
      </c>
      <c r="PO40" s="9">
        <f t="shared" ref="PO40" si="280">SUM(PO6:PO39)</f>
        <v>2082</v>
      </c>
      <c r="PP40" s="9">
        <f t="shared" ref="PP40" si="281">SUM(PP6:PP39)</f>
        <v>2082</v>
      </c>
      <c r="PQ40" s="9">
        <f t="shared" ref="PQ40" si="282">SUM(PQ6:PQ39)</f>
        <v>2082</v>
      </c>
      <c r="PR40" s="9">
        <f t="shared" ref="PR40" si="283">SUM(PR6:PR39)</f>
        <v>2342</v>
      </c>
      <c r="PS40" s="9">
        <f t="shared" ref="PS40" si="284">SUM(PS6:PS39)</f>
        <v>2134</v>
      </c>
      <c r="PT40" s="9">
        <f t="shared" ref="PT40" si="285">SUM(PT6:PT39)</f>
        <v>2134</v>
      </c>
      <c r="PU40" s="9">
        <f t="shared" ref="PU40" si="286">SUM(PU6:PU39)</f>
        <v>2134</v>
      </c>
      <c r="PV40" s="9">
        <f t="shared" ref="PV40" si="287">SUM(PV6:PV39)</f>
        <v>2134</v>
      </c>
      <c r="PW40" s="9">
        <f t="shared" ref="PW40" si="288">SUM(PW6:PW39)</f>
        <v>2134</v>
      </c>
      <c r="PX40" s="9">
        <f t="shared" ref="PX40" si="289">SUM(PX6:PX39)</f>
        <v>2134</v>
      </c>
      <c r="PY40" s="9">
        <f t="shared" ref="PY40" si="290">SUM(PY6:PY39)</f>
        <v>2134</v>
      </c>
      <c r="PZ40" s="25">
        <f t="shared" si="162"/>
        <v>25608</v>
      </c>
      <c r="QA40" s="25">
        <f t="shared" si="163"/>
        <v>2453628</v>
      </c>
      <c r="QB40" s="9">
        <f>SUM(QB6:QB39)</f>
        <v>93490</v>
      </c>
      <c r="QC40" s="9">
        <f t="shared" ref="QC40" si="291">SUM(QC6:QC39)</f>
        <v>93490</v>
      </c>
      <c r="QD40" s="9">
        <f t="shared" ref="QD40" si="292">SUM(QD6:QD39)</f>
        <v>93490</v>
      </c>
      <c r="QE40" s="9">
        <f t="shared" ref="QE40" si="293">SUM(QE6:QE39)</f>
        <v>93490</v>
      </c>
      <c r="QF40" s="9">
        <f t="shared" ref="QF40" si="294">SUM(QF6:QF39)</f>
        <v>114740</v>
      </c>
      <c r="QG40" s="9">
        <f t="shared" ref="QG40" si="295">SUM(QG6:QG39)</f>
        <v>97740</v>
      </c>
      <c r="QH40" s="9">
        <f t="shared" ref="QH40" si="296">SUM(QH6:QH39)</f>
        <v>103740</v>
      </c>
      <c r="QI40" s="9">
        <f t="shared" ref="QI40" si="297">SUM(QI6:QI39)</f>
        <v>103740</v>
      </c>
      <c r="QJ40" s="9">
        <f t="shared" ref="QJ40" si="298">SUM(QJ6:QJ39)</f>
        <v>103740</v>
      </c>
      <c r="QK40" s="9">
        <f t="shared" ref="QK40" si="299">SUM(QK6:QK39)</f>
        <v>103740</v>
      </c>
      <c r="QL40" s="9">
        <f t="shared" ref="QL40" si="300">SUM(QL6:QL39)</f>
        <v>103740</v>
      </c>
      <c r="QM40" s="9">
        <f t="shared" ref="QM40" si="301">SUM(QM6:QM39)</f>
        <v>103740</v>
      </c>
      <c r="QN40" s="25">
        <f t="shared" si="164"/>
        <v>1208880</v>
      </c>
      <c r="QO40" s="9">
        <f>SUM(QO6:QO39)</f>
        <v>2250</v>
      </c>
      <c r="QP40" s="9">
        <f t="shared" ref="QP40" si="302">SUM(QP6:QP39)</f>
        <v>2250</v>
      </c>
      <c r="QQ40" s="9">
        <f t="shared" ref="QQ40" si="303">SUM(QQ6:QQ39)</f>
        <v>2250</v>
      </c>
      <c r="QR40" s="9">
        <f t="shared" ref="QR40" si="304">SUM(QR6:QR39)</f>
        <v>3690</v>
      </c>
      <c r="QS40" s="9">
        <f t="shared" ref="QS40" si="305">SUM(QS6:QS39)</f>
        <v>2250</v>
      </c>
      <c r="QT40" s="9">
        <f t="shared" ref="QT40" si="306">SUM(QT6:QT39)</f>
        <v>2250</v>
      </c>
      <c r="QU40" s="9">
        <f t="shared" ref="QU40" si="307">SUM(QU6:QU39)</f>
        <v>1800</v>
      </c>
      <c r="QV40" s="9">
        <f t="shared" ref="QV40" si="308">SUM(QV6:QV39)</f>
        <v>1800</v>
      </c>
      <c r="QW40" s="9">
        <f t="shared" ref="QW40" si="309">SUM(QW6:QW39)</f>
        <v>2250</v>
      </c>
      <c r="QX40" s="9">
        <f t="shared" ref="QX40" si="310">SUM(QX6:QX39)</f>
        <v>2250</v>
      </c>
      <c r="QY40" s="9">
        <f t="shared" ref="QY40" si="311">SUM(QY6:QY39)</f>
        <v>2250</v>
      </c>
      <c r="QZ40" s="9">
        <f t="shared" ref="QZ40" si="312">SUM(QZ6:QZ39)</f>
        <v>900</v>
      </c>
      <c r="RA40" s="25">
        <f t="shared" si="165"/>
        <v>26190</v>
      </c>
      <c r="RB40" s="9">
        <f>SUM(RB6:RB39)</f>
        <v>1932</v>
      </c>
      <c r="RC40" s="9">
        <f t="shared" ref="RC40" si="313">SUM(RC6:RC39)</f>
        <v>1932</v>
      </c>
      <c r="RD40" s="9">
        <f t="shared" ref="RD40" si="314">SUM(RD6:RD39)</f>
        <v>1932</v>
      </c>
      <c r="RE40" s="9">
        <f t="shared" ref="RE40" si="315">SUM(RE6:RE39)</f>
        <v>1932</v>
      </c>
      <c r="RF40" s="9">
        <f t="shared" ref="RF40" si="316">SUM(RF6:RF39)</f>
        <v>2381</v>
      </c>
      <c r="RG40" s="9">
        <f t="shared" ref="RG40" si="317">SUM(RG6:RG39)</f>
        <v>2021</v>
      </c>
      <c r="RH40" s="9">
        <f t="shared" ref="RH40" si="318">SUM(RH6:RH39)</f>
        <v>2021</v>
      </c>
      <c r="RI40" s="9">
        <f t="shared" ref="RI40" si="319">SUM(RI6:RI39)</f>
        <v>2021</v>
      </c>
      <c r="RJ40" s="9">
        <f t="shared" ref="RJ40" si="320">SUM(RJ6:RJ39)</f>
        <v>2021</v>
      </c>
      <c r="RK40" s="9">
        <f t="shared" ref="RK40" si="321">SUM(RK6:RK39)</f>
        <v>2021</v>
      </c>
      <c r="RL40" s="9">
        <f t="shared" ref="RL40" si="322">SUM(RL6:RL39)</f>
        <v>2021</v>
      </c>
      <c r="RM40" s="9">
        <f t="shared" ref="RM40" si="323">SUM(RM6:RM39)</f>
        <v>2021</v>
      </c>
      <c r="RN40" s="25">
        <f t="shared" si="166"/>
        <v>24256</v>
      </c>
      <c r="RO40" s="25">
        <f t="shared" si="167"/>
        <v>1259326</v>
      </c>
      <c r="RP40" s="9">
        <f>SUM(RP6:RP39)</f>
        <v>125340</v>
      </c>
      <c r="RQ40" s="9">
        <f t="shared" ref="RQ40" si="324">SUM(RQ6:RQ39)</f>
        <v>125340</v>
      </c>
      <c r="RR40" s="9">
        <f t="shared" ref="RR40" si="325">SUM(RR6:RR39)</f>
        <v>125340</v>
      </c>
      <c r="RS40" s="9">
        <f t="shared" ref="RS40" si="326">SUM(RS6:RS39)</f>
        <v>125340</v>
      </c>
      <c r="RT40" s="9">
        <f t="shared" ref="RT40" si="327">SUM(RT6:RT39)</f>
        <v>146990</v>
      </c>
      <c r="RU40" s="9">
        <f t="shared" ref="RU40" si="328">SUM(RU6:RU39)</f>
        <v>129670</v>
      </c>
      <c r="RV40" s="9">
        <f t="shared" ref="RV40" si="329">SUM(RV6:RV39)</f>
        <v>137670</v>
      </c>
      <c r="RW40" s="9">
        <f t="shared" ref="RW40" si="330">SUM(RW6:RW39)</f>
        <v>137670</v>
      </c>
      <c r="RX40" s="9">
        <f t="shared" ref="RX40" si="331">SUM(RX6:RX39)</f>
        <v>137670</v>
      </c>
      <c r="RY40" s="9">
        <f t="shared" ref="RY40" si="332">SUM(RY6:RY39)</f>
        <v>137670</v>
      </c>
      <c r="RZ40" s="9">
        <f t="shared" ref="RZ40" si="333">SUM(RZ6:RZ39)</f>
        <v>137670</v>
      </c>
      <c r="SA40" s="9">
        <f t="shared" ref="SA40" si="334">SUM(SA6:SA39)</f>
        <v>137670</v>
      </c>
      <c r="SB40" s="25">
        <f t="shared" si="168"/>
        <v>1604040</v>
      </c>
      <c r="SC40" s="9">
        <f>SUM(SC6:SC39)</f>
        <v>3000</v>
      </c>
      <c r="SD40" s="9">
        <f t="shared" ref="SD40" si="335">SUM(SD6:SD39)</f>
        <v>3000</v>
      </c>
      <c r="SE40" s="9">
        <f t="shared" ref="SE40" si="336">SUM(SE6:SE39)</f>
        <v>3000</v>
      </c>
      <c r="SF40" s="9">
        <f t="shared" ref="SF40" si="337">SUM(SF6:SF39)</f>
        <v>4920</v>
      </c>
      <c r="SG40" s="9">
        <f t="shared" ref="SG40" si="338">SUM(SG6:SG39)</f>
        <v>3000</v>
      </c>
      <c r="SH40" s="9">
        <f t="shared" ref="SH40" si="339">SUM(SH6:SH39)</f>
        <v>3000</v>
      </c>
      <c r="SI40" s="9">
        <f t="shared" ref="SI40" si="340">SUM(SI6:SI39)</f>
        <v>2400</v>
      </c>
      <c r="SJ40" s="9">
        <f t="shared" ref="SJ40" si="341">SUM(SJ6:SJ39)</f>
        <v>2400</v>
      </c>
      <c r="SK40" s="9">
        <f t="shared" ref="SK40" si="342">SUM(SK6:SK39)</f>
        <v>3000</v>
      </c>
      <c r="SL40" s="9">
        <f t="shared" ref="SL40" si="343">SUM(SL6:SL39)</f>
        <v>3000</v>
      </c>
      <c r="SM40" s="9">
        <f t="shared" ref="SM40" si="344">SUM(SM6:SM39)</f>
        <v>3000</v>
      </c>
      <c r="SN40" s="9">
        <f t="shared" ref="SN40" si="345">SUM(SN6:SN39)</f>
        <v>1200</v>
      </c>
      <c r="SO40" s="25">
        <f t="shared" si="169"/>
        <v>34920</v>
      </c>
      <c r="SP40" s="9">
        <f>SUM(SP6:SP39)</f>
        <v>3761</v>
      </c>
      <c r="SQ40" s="9">
        <f t="shared" ref="SQ40" si="346">SUM(SQ6:SQ39)</f>
        <v>3761</v>
      </c>
      <c r="SR40" s="9">
        <f t="shared" ref="SR40" si="347">SUM(SR6:SR39)</f>
        <v>3761</v>
      </c>
      <c r="SS40" s="9">
        <f t="shared" ref="SS40" si="348">SUM(SS6:SS39)</f>
        <v>3761</v>
      </c>
      <c r="ST40" s="9">
        <f t="shared" ref="ST40" si="349">SUM(ST6:ST39)</f>
        <v>4411</v>
      </c>
      <c r="SU40" s="9">
        <f t="shared" ref="SU40" si="350">SUM(SU6:SU39)</f>
        <v>3891</v>
      </c>
      <c r="SV40" s="9">
        <f t="shared" ref="SV40" si="351">SUM(SV6:SV39)</f>
        <v>3891</v>
      </c>
      <c r="SW40" s="9">
        <f t="shared" ref="SW40" si="352">SUM(SW6:SW39)</f>
        <v>3891</v>
      </c>
      <c r="SX40" s="9">
        <f t="shared" ref="SX40" si="353">SUM(SX6:SX39)</f>
        <v>3891</v>
      </c>
      <c r="SY40" s="9">
        <f t="shared" ref="SY40" si="354">SUM(SY6:SY39)</f>
        <v>3891</v>
      </c>
      <c r="SZ40" s="9">
        <f t="shared" ref="SZ40" si="355">SUM(SZ6:SZ39)</f>
        <v>3891</v>
      </c>
      <c r="TA40" s="9">
        <f t="shared" ref="TA40" si="356">SUM(TA6:TA39)</f>
        <v>3891</v>
      </c>
      <c r="TB40" s="25">
        <f t="shared" si="170"/>
        <v>46692</v>
      </c>
      <c r="TC40" s="25">
        <f t="shared" si="171"/>
        <v>1685652</v>
      </c>
      <c r="TD40" s="9">
        <f>SUM(TD6:TD39)</f>
        <v>304070</v>
      </c>
      <c r="TE40" s="9">
        <f t="shared" ref="TE40:TO40" si="357">SUM(TE6:TE39)</f>
        <v>304070</v>
      </c>
      <c r="TF40" s="9">
        <f t="shared" si="357"/>
        <v>304070</v>
      </c>
      <c r="TG40" s="9">
        <f t="shared" si="357"/>
        <v>304070</v>
      </c>
      <c r="TH40" s="9">
        <f t="shared" si="357"/>
        <v>379770</v>
      </c>
      <c r="TI40" s="9">
        <f t="shared" si="357"/>
        <v>319210</v>
      </c>
      <c r="TJ40" s="9">
        <f t="shared" si="357"/>
        <v>343210</v>
      </c>
      <c r="TK40" s="9">
        <f t="shared" si="357"/>
        <v>343210</v>
      </c>
      <c r="TL40" s="9">
        <f t="shared" si="357"/>
        <v>343210</v>
      </c>
      <c r="TM40" s="9">
        <f t="shared" si="357"/>
        <v>343210</v>
      </c>
      <c r="TN40" s="9">
        <f t="shared" si="357"/>
        <v>343210</v>
      </c>
      <c r="TO40" s="9">
        <f t="shared" si="357"/>
        <v>343210</v>
      </c>
      <c r="TP40" s="25">
        <f t="shared" si="172"/>
        <v>3974520</v>
      </c>
      <c r="TQ40" s="9">
        <f>SUM(TQ6:TQ39)</f>
        <v>9000</v>
      </c>
      <c r="TR40" s="9">
        <f t="shared" ref="TR40:UB40" si="358">SUM(TR6:TR39)</f>
        <v>9000</v>
      </c>
      <c r="TS40" s="9">
        <f t="shared" si="358"/>
        <v>9000</v>
      </c>
      <c r="TT40" s="9">
        <f t="shared" si="358"/>
        <v>14760</v>
      </c>
      <c r="TU40" s="9">
        <f t="shared" si="358"/>
        <v>9000</v>
      </c>
      <c r="TV40" s="9">
        <f t="shared" si="358"/>
        <v>11892.96</v>
      </c>
      <c r="TW40" s="9">
        <f t="shared" si="358"/>
        <v>7200</v>
      </c>
      <c r="TX40" s="9">
        <f t="shared" si="358"/>
        <v>7200</v>
      </c>
      <c r="TY40" s="9">
        <f t="shared" si="358"/>
        <v>9000</v>
      </c>
      <c r="TZ40" s="9">
        <f t="shared" si="358"/>
        <v>9000</v>
      </c>
      <c r="UA40" s="9">
        <f t="shared" si="358"/>
        <v>9000</v>
      </c>
      <c r="UB40" s="9">
        <f t="shared" si="358"/>
        <v>3600</v>
      </c>
      <c r="UC40" s="25">
        <f t="shared" si="173"/>
        <v>107652.95999999999</v>
      </c>
      <c r="UD40" s="9">
        <f>SUM(UD6:UD39)</f>
        <v>2339</v>
      </c>
      <c r="UE40" s="9">
        <f t="shared" ref="UE40:UO40" si="359">SUM(UE6:UE39)</f>
        <v>2339</v>
      </c>
      <c r="UF40" s="9">
        <f t="shared" si="359"/>
        <v>2339</v>
      </c>
      <c r="UG40" s="9">
        <f t="shared" si="359"/>
        <v>2339</v>
      </c>
      <c r="UH40" s="9">
        <f t="shared" si="359"/>
        <v>2908</v>
      </c>
      <c r="UI40" s="9">
        <f t="shared" si="359"/>
        <v>2452</v>
      </c>
      <c r="UJ40" s="9">
        <f t="shared" si="359"/>
        <v>2452</v>
      </c>
      <c r="UK40" s="9">
        <f t="shared" si="359"/>
        <v>2452</v>
      </c>
      <c r="UL40" s="9">
        <f t="shared" si="359"/>
        <v>2452</v>
      </c>
      <c r="UM40" s="9">
        <f t="shared" si="359"/>
        <v>2452</v>
      </c>
      <c r="UN40" s="9">
        <f t="shared" si="359"/>
        <v>2452</v>
      </c>
      <c r="UO40" s="9">
        <f t="shared" si="359"/>
        <v>2452</v>
      </c>
      <c r="UP40" s="25">
        <f t="shared" si="174"/>
        <v>29428</v>
      </c>
      <c r="UQ40" s="25">
        <f t="shared" si="175"/>
        <v>4111600.96</v>
      </c>
      <c r="UR40" s="9">
        <f>SUM(UR6:UR39)</f>
        <v>5600</v>
      </c>
      <c r="US40" s="9">
        <f t="shared" ref="US40:VC40" si="360">SUM(US6:US39)</f>
        <v>5600</v>
      </c>
      <c r="UT40" s="9">
        <f t="shared" si="360"/>
        <v>5600</v>
      </c>
      <c r="UU40" s="9">
        <f t="shared" si="360"/>
        <v>5600</v>
      </c>
      <c r="UV40" s="9">
        <f t="shared" si="360"/>
        <v>5600</v>
      </c>
      <c r="UW40" s="9">
        <f t="shared" si="360"/>
        <v>5600</v>
      </c>
      <c r="UX40" s="9">
        <f t="shared" si="360"/>
        <v>5600</v>
      </c>
      <c r="UY40" s="9">
        <f t="shared" si="360"/>
        <v>5600</v>
      </c>
      <c r="UZ40" s="9">
        <f t="shared" si="360"/>
        <v>5600</v>
      </c>
      <c r="VA40" s="9">
        <f t="shared" si="360"/>
        <v>5600</v>
      </c>
      <c r="VB40" s="9">
        <f t="shared" si="360"/>
        <v>5600</v>
      </c>
      <c r="VC40" s="9">
        <f t="shared" si="360"/>
        <v>109230</v>
      </c>
      <c r="VD40" s="25">
        <f t="shared" si="176"/>
        <v>170830</v>
      </c>
      <c r="VE40" s="9">
        <f>SUM(VE6:VE39)</f>
        <v>11200</v>
      </c>
      <c r="VF40" s="9">
        <f t="shared" ref="VF40:VP40" si="361">SUM(VF6:VF39)</f>
        <v>11200</v>
      </c>
      <c r="VG40" s="9">
        <f t="shared" si="361"/>
        <v>11200</v>
      </c>
      <c r="VH40" s="9">
        <f t="shared" si="361"/>
        <v>11200</v>
      </c>
      <c r="VI40" s="9">
        <f t="shared" si="361"/>
        <v>11200</v>
      </c>
      <c r="VJ40" s="9">
        <f t="shared" si="361"/>
        <v>11200</v>
      </c>
      <c r="VK40" s="9">
        <f t="shared" si="361"/>
        <v>11200</v>
      </c>
      <c r="VL40" s="9">
        <f t="shared" si="361"/>
        <v>11200</v>
      </c>
      <c r="VM40" s="9">
        <f t="shared" si="361"/>
        <v>11200</v>
      </c>
      <c r="VN40" s="9">
        <f t="shared" si="361"/>
        <v>11200</v>
      </c>
      <c r="VO40" s="9">
        <f t="shared" si="361"/>
        <v>11200</v>
      </c>
      <c r="VP40" s="9">
        <f t="shared" si="361"/>
        <v>11200</v>
      </c>
      <c r="VQ40" s="25">
        <f t="shared" si="177"/>
        <v>134400</v>
      </c>
      <c r="VR40" s="9">
        <f>SUM(VR6:VR39)</f>
        <v>5600</v>
      </c>
      <c r="VS40" s="9">
        <f t="shared" ref="VS40:WC40" si="362">SUM(VS6:VS39)</f>
        <v>5600</v>
      </c>
      <c r="VT40" s="9">
        <f t="shared" si="362"/>
        <v>5600</v>
      </c>
      <c r="VU40" s="9">
        <f t="shared" si="362"/>
        <v>90141.94</v>
      </c>
      <c r="VV40" s="9">
        <f t="shared" si="362"/>
        <v>11200</v>
      </c>
      <c r="VW40" s="9">
        <f t="shared" si="362"/>
        <v>11200</v>
      </c>
      <c r="VX40" s="9">
        <f t="shared" si="362"/>
        <v>11200</v>
      </c>
      <c r="VY40" s="9">
        <f t="shared" si="362"/>
        <v>11200</v>
      </c>
      <c r="VZ40" s="9">
        <f t="shared" si="362"/>
        <v>98170.97</v>
      </c>
      <c r="WA40" s="9">
        <f t="shared" si="362"/>
        <v>15500</v>
      </c>
      <c r="WB40" s="9">
        <f t="shared" si="362"/>
        <v>15500</v>
      </c>
      <c r="WC40" s="9">
        <f t="shared" si="362"/>
        <v>15500</v>
      </c>
      <c r="WD40" s="25">
        <f t="shared" si="178"/>
        <v>296412.91000000003</v>
      </c>
      <c r="WE40" s="9">
        <f>SUM(WE6:WE39)</f>
        <v>5600</v>
      </c>
      <c r="WF40" s="9">
        <f t="shared" ref="WF40:WP40" si="363">SUM(WF6:WF39)</f>
        <v>30613.33</v>
      </c>
      <c r="WG40" s="9">
        <f t="shared" si="363"/>
        <v>11200</v>
      </c>
      <c r="WH40" s="9">
        <f t="shared" si="363"/>
        <v>99535.48</v>
      </c>
      <c r="WI40" s="9">
        <f t="shared" si="363"/>
        <v>16800</v>
      </c>
      <c r="WJ40" s="9">
        <f t="shared" si="363"/>
        <v>16800</v>
      </c>
      <c r="WK40" s="9">
        <f t="shared" si="363"/>
        <v>16800</v>
      </c>
      <c r="WL40" s="9">
        <f t="shared" si="363"/>
        <v>16800</v>
      </c>
      <c r="WM40" s="9">
        <f t="shared" si="363"/>
        <v>16800</v>
      </c>
      <c r="WN40" s="9">
        <f t="shared" si="363"/>
        <v>16800</v>
      </c>
      <c r="WO40" s="9">
        <f t="shared" si="363"/>
        <v>16800</v>
      </c>
      <c r="WP40" s="9">
        <f t="shared" si="363"/>
        <v>16800</v>
      </c>
      <c r="WQ40" s="25">
        <f t="shared" si="179"/>
        <v>281348.81</v>
      </c>
      <c r="WR40" s="9">
        <f>SUM(WR6:WR39)</f>
        <v>5600</v>
      </c>
      <c r="WS40" s="9">
        <f t="shared" ref="WS40:XC40" si="364">SUM(WS6:WS39)</f>
        <v>5600</v>
      </c>
      <c r="WT40" s="9">
        <f t="shared" si="364"/>
        <v>5600</v>
      </c>
      <c r="WU40" s="9">
        <f t="shared" si="364"/>
        <v>183354.84</v>
      </c>
      <c r="WV40" s="9">
        <f t="shared" si="364"/>
        <v>16800</v>
      </c>
      <c r="WW40" s="9">
        <f t="shared" si="364"/>
        <v>16800</v>
      </c>
      <c r="WX40" s="9">
        <f t="shared" si="364"/>
        <v>16800</v>
      </c>
      <c r="WY40" s="9">
        <f t="shared" si="364"/>
        <v>16800</v>
      </c>
      <c r="WZ40" s="9">
        <f t="shared" si="364"/>
        <v>16800</v>
      </c>
      <c r="XA40" s="9">
        <f t="shared" si="364"/>
        <v>16800</v>
      </c>
      <c r="XB40" s="9">
        <f t="shared" si="364"/>
        <v>16800</v>
      </c>
      <c r="XC40" s="9">
        <f t="shared" si="364"/>
        <v>16800</v>
      </c>
      <c r="XD40" s="25">
        <f t="shared" si="180"/>
        <v>334554.83999999997</v>
      </c>
      <c r="XE40" s="9">
        <f>SUM(XE6:XE39)</f>
        <v>0</v>
      </c>
      <c r="XF40" s="9">
        <f t="shared" ref="XF40:XP40" si="365">SUM(XF6:XF39)</f>
        <v>0</v>
      </c>
      <c r="XG40" s="9">
        <f t="shared" si="365"/>
        <v>0</v>
      </c>
      <c r="XH40" s="9">
        <f t="shared" si="365"/>
        <v>0</v>
      </c>
      <c r="XI40" s="9">
        <f t="shared" si="365"/>
        <v>0</v>
      </c>
      <c r="XJ40" s="9">
        <f t="shared" si="365"/>
        <v>134406.02000000002</v>
      </c>
      <c r="XK40" s="9">
        <f t="shared" si="365"/>
        <v>11200</v>
      </c>
      <c r="XL40" s="9">
        <f t="shared" si="365"/>
        <v>11200</v>
      </c>
      <c r="XM40" s="9">
        <f t="shared" si="365"/>
        <v>239896.78</v>
      </c>
      <c r="XN40" s="9">
        <f t="shared" si="365"/>
        <v>22400</v>
      </c>
      <c r="XO40" s="9">
        <f t="shared" si="365"/>
        <v>22400</v>
      </c>
      <c r="XP40" s="9">
        <f t="shared" si="365"/>
        <v>22400</v>
      </c>
      <c r="XQ40" s="25">
        <f t="shared" si="181"/>
        <v>463902.80000000005</v>
      </c>
      <c r="XR40" s="9">
        <f>SUM(XR6:XR39)</f>
        <v>0</v>
      </c>
      <c r="XS40" s="9">
        <f t="shared" ref="XS40:YC40" si="366">SUM(XS6:XS39)</f>
        <v>0</v>
      </c>
      <c r="XT40" s="9">
        <f t="shared" si="366"/>
        <v>0</v>
      </c>
      <c r="XU40" s="9">
        <f t="shared" si="366"/>
        <v>88154.84</v>
      </c>
      <c r="XV40" s="9">
        <f t="shared" si="366"/>
        <v>5600</v>
      </c>
      <c r="XW40" s="9">
        <f t="shared" si="366"/>
        <v>5600</v>
      </c>
      <c r="XX40" s="9">
        <f t="shared" si="366"/>
        <v>5600</v>
      </c>
      <c r="XY40" s="9">
        <f t="shared" si="366"/>
        <v>5600</v>
      </c>
      <c r="XZ40" s="9">
        <f t="shared" si="366"/>
        <v>5600</v>
      </c>
      <c r="YA40" s="9">
        <f t="shared" si="366"/>
        <v>5600</v>
      </c>
      <c r="YB40" s="9">
        <f t="shared" si="366"/>
        <v>5600</v>
      </c>
      <c r="YC40" s="9">
        <f t="shared" si="366"/>
        <v>5600</v>
      </c>
      <c r="YD40" s="25">
        <f t="shared" si="182"/>
        <v>132954.84</v>
      </c>
      <c r="YE40" s="9">
        <f>SUM(YE6:YE39)</f>
        <v>0</v>
      </c>
      <c r="YF40" s="9">
        <f t="shared" ref="YF40:YP40" si="367">SUM(YF6:YF39)</f>
        <v>0</v>
      </c>
      <c r="YG40" s="9">
        <f t="shared" si="367"/>
        <v>0</v>
      </c>
      <c r="YH40" s="9">
        <f t="shared" si="367"/>
        <v>0</v>
      </c>
      <c r="YI40" s="9">
        <f t="shared" si="367"/>
        <v>0</v>
      </c>
      <c r="YJ40" s="9">
        <f t="shared" si="367"/>
        <v>0</v>
      </c>
      <c r="YK40" s="9">
        <f t="shared" si="367"/>
        <v>0</v>
      </c>
      <c r="YL40" s="9">
        <f t="shared" si="367"/>
        <v>0</v>
      </c>
      <c r="YM40" s="9">
        <f t="shared" si="367"/>
        <v>67200</v>
      </c>
      <c r="YN40" s="9">
        <f t="shared" si="367"/>
        <v>26475</v>
      </c>
      <c r="YO40" s="9">
        <f t="shared" si="367"/>
        <v>0</v>
      </c>
      <c r="YP40" s="9">
        <f t="shared" si="367"/>
        <v>0</v>
      </c>
      <c r="YQ40" s="25">
        <f t="shared" si="183"/>
        <v>93675</v>
      </c>
      <c r="YR40" s="9">
        <f>SUM(YR6:YR39)</f>
        <v>0</v>
      </c>
      <c r="YS40" s="9">
        <f t="shared" ref="YS40:ZC40" si="368">SUM(YS6:YS39)</f>
        <v>0</v>
      </c>
      <c r="YT40" s="9">
        <f t="shared" si="368"/>
        <v>0</v>
      </c>
      <c r="YU40" s="9">
        <f t="shared" si="368"/>
        <v>0</v>
      </c>
      <c r="YV40" s="9">
        <f t="shared" si="368"/>
        <v>0</v>
      </c>
      <c r="YW40" s="9">
        <f t="shared" si="368"/>
        <v>0</v>
      </c>
      <c r="YX40" s="9">
        <f t="shared" si="368"/>
        <v>0</v>
      </c>
      <c r="YY40" s="9">
        <f t="shared" si="368"/>
        <v>0</v>
      </c>
      <c r="YZ40" s="9">
        <f t="shared" si="368"/>
        <v>118160</v>
      </c>
      <c r="ZA40" s="9">
        <f t="shared" si="368"/>
        <v>5600</v>
      </c>
      <c r="ZB40" s="9">
        <f t="shared" si="368"/>
        <v>5600</v>
      </c>
      <c r="ZC40" s="9">
        <f t="shared" si="368"/>
        <v>5600</v>
      </c>
      <c r="ZD40" s="25">
        <f t="shared" si="184"/>
        <v>134960</v>
      </c>
      <c r="ZE40" s="4">
        <f t="shared" si="185"/>
        <v>2043039.2000000002</v>
      </c>
      <c r="ZF40" s="26">
        <f t="shared" ref="ZF40" si="369">+AQ40+CE40+DS40+FG40+GU40+II40+JW40+LK40+MY40+OM40+QA40+RO40+TC40+UQ40+ZE40</f>
        <v>31926762.84</v>
      </c>
    </row>
    <row r="41" spans="1:682" ht="24.75" thickTop="1" x14ac:dyDescent="0.55000000000000004"/>
    <row r="42" spans="1:682" x14ac:dyDescent="0.55000000000000004">
      <c r="A42" s="1" t="s">
        <v>111</v>
      </c>
    </row>
    <row r="43" spans="1:682" x14ac:dyDescent="0.55000000000000004">
      <c r="A43" s="41" t="s">
        <v>109</v>
      </c>
      <c r="H43" s="1">
        <v>28970</v>
      </c>
      <c r="AH43" s="1">
        <v>172</v>
      </c>
      <c r="AV43" s="1">
        <v>31320</v>
      </c>
      <c r="BV43" s="1">
        <v>944</v>
      </c>
      <c r="CJ43" s="1">
        <v>4320</v>
      </c>
      <c r="DX43" s="1">
        <v>22960</v>
      </c>
      <c r="EX43" s="1">
        <v>560</v>
      </c>
      <c r="FJ43" s="1">
        <v>17500</v>
      </c>
      <c r="FL43" s="1">
        <v>20040</v>
      </c>
      <c r="FW43" s="1">
        <v>750</v>
      </c>
      <c r="GL43" s="1">
        <v>468</v>
      </c>
      <c r="GZ43" s="1">
        <v>20480</v>
      </c>
      <c r="HZ43" s="1">
        <v>480</v>
      </c>
      <c r="IN43" s="1">
        <v>21360</v>
      </c>
      <c r="JN43" s="1">
        <v>288</v>
      </c>
      <c r="KB43" s="1">
        <v>24320</v>
      </c>
      <c r="LB43" s="1">
        <v>296</v>
      </c>
      <c r="LN43" s="1">
        <v>17500</v>
      </c>
      <c r="LP43" s="1">
        <v>17760</v>
      </c>
      <c r="MA43" s="1">
        <v>750</v>
      </c>
      <c r="MP43" s="1">
        <v>212</v>
      </c>
      <c r="ND43" s="1">
        <v>30880</v>
      </c>
      <c r="OD43" s="1">
        <v>608</v>
      </c>
      <c r="OR43" s="1">
        <v>28800</v>
      </c>
      <c r="PR43" s="1">
        <v>208</v>
      </c>
      <c r="QF43" s="1">
        <v>17000</v>
      </c>
      <c r="RF43" s="1">
        <v>360</v>
      </c>
      <c r="RT43" s="1">
        <v>17320</v>
      </c>
      <c r="ST43" s="1">
        <v>520</v>
      </c>
      <c r="TH43" s="1">
        <v>60560</v>
      </c>
      <c r="UH43" s="1">
        <v>456</v>
      </c>
      <c r="VC43" s="1">
        <v>99330</v>
      </c>
      <c r="VU43" s="1">
        <v>78941.94</v>
      </c>
      <c r="VZ43" s="1">
        <v>82670.97</v>
      </c>
      <c r="WF43" s="1">
        <v>30613.33</v>
      </c>
      <c r="WH43" s="1">
        <v>82735.48</v>
      </c>
      <c r="WU43" s="1">
        <v>166554.84</v>
      </c>
      <c r="XJ43" s="1">
        <f>95019.35+28186.67</f>
        <v>123206.02</v>
      </c>
      <c r="XM43" s="1">
        <f>106941.94+110554.84</f>
        <v>217496.78</v>
      </c>
      <c r="XU43" s="1">
        <v>82554.84</v>
      </c>
      <c r="YM43" s="1">
        <v>61600</v>
      </c>
      <c r="YN43" s="1">
        <v>20875</v>
      </c>
      <c r="YZ43" s="1">
        <v>112560</v>
      </c>
    </row>
    <row r="44" spans="1:682" x14ac:dyDescent="0.55000000000000004">
      <c r="A44" s="1" t="s">
        <v>112</v>
      </c>
    </row>
    <row r="45" spans="1:682" x14ac:dyDescent="0.55000000000000004">
      <c r="A45" s="1" t="s">
        <v>110</v>
      </c>
    </row>
    <row r="46" spans="1:682" x14ac:dyDescent="0.55000000000000004">
      <c r="A46" s="1" t="s">
        <v>125</v>
      </c>
      <c r="T46" s="1">
        <v>2880</v>
      </c>
      <c r="CV46" s="1">
        <v>960</v>
      </c>
      <c r="KN46" s="1">
        <v>2880</v>
      </c>
      <c r="MB46" s="1">
        <v>1920</v>
      </c>
      <c r="NP46" s="1">
        <v>3360</v>
      </c>
      <c r="PD46" s="1">
        <v>2880</v>
      </c>
      <c r="QR46" s="1">
        <v>1440</v>
      </c>
      <c r="SF46" s="1">
        <v>1920</v>
      </c>
      <c r="TT46" s="1">
        <v>5760</v>
      </c>
      <c r="TV46" s="1">
        <v>2892.96</v>
      </c>
    </row>
    <row r="47" spans="1:682" x14ac:dyDescent="0.55000000000000004">
      <c r="A47" s="33" t="s">
        <v>100</v>
      </c>
    </row>
  </sheetData>
  <mergeCells count="93">
    <mergeCell ref="ZE4:ZE5"/>
    <mergeCell ref="AQ4:AQ5"/>
    <mergeCell ref="CE4:CE5"/>
    <mergeCell ref="DS4:DS5"/>
    <mergeCell ref="FG4:FG5"/>
    <mergeCell ref="GU4:GU5"/>
    <mergeCell ref="VE4:VQ4"/>
    <mergeCell ref="BR4:CD4"/>
    <mergeCell ref="CF4:CR4"/>
    <mergeCell ref="CS4:DE4"/>
    <mergeCell ref="DF4:DR4"/>
    <mergeCell ref="DT4:EF4"/>
    <mergeCell ref="EG4:ES4"/>
    <mergeCell ref="ET4:FF4"/>
    <mergeCell ref="YE4:YQ4"/>
    <mergeCell ref="FH4:FT4"/>
    <mergeCell ref="FU4:GG4"/>
    <mergeCell ref="VR3:WD3"/>
    <mergeCell ref="VR4:WD4"/>
    <mergeCell ref="A1:F1"/>
    <mergeCell ref="A3:A4"/>
    <mergeCell ref="B3:B4"/>
    <mergeCell ref="D3:AQ3"/>
    <mergeCell ref="D4:P4"/>
    <mergeCell ref="Q4:AC4"/>
    <mergeCell ref="AD4:AP4"/>
    <mergeCell ref="AR3:CE3"/>
    <mergeCell ref="CF3:DS3"/>
    <mergeCell ref="DT3:FG3"/>
    <mergeCell ref="FH3:GU3"/>
    <mergeCell ref="GV3:II3"/>
    <mergeCell ref="AR4:BD4"/>
    <mergeCell ref="BE4:BQ4"/>
    <mergeCell ref="ZF3:ZF4"/>
    <mergeCell ref="IJ4:IV4"/>
    <mergeCell ref="IW4:JI4"/>
    <mergeCell ref="JJ4:JV4"/>
    <mergeCell ref="JX4:KJ4"/>
    <mergeCell ref="KK4:KW4"/>
    <mergeCell ref="KX4:LJ4"/>
    <mergeCell ref="LL4:LX4"/>
    <mergeCell ref="LY4:MK4"/>
    <mergeCell ref="ML4:MX4"/>
    <mergeCell ref="TD4:TP4"/>
    <mergeCell ref="TQ4:UC4"/>
    <mergeCell ref="RP3:TC3"/>
    <mergeCell ref="RP4:SB4"/>
    <mergeCell ref="VE3:VQ3"/>
    <mergeCell ref="GH4:GT4"/>
    <mergeCell ref="GV4:HH4"/>
    <mergeCell ref="HI4:HU4"/>
    <mergeCell ref="HV4:IH4"/>
    <mergeCell ref="SP4:TB4"/>
    <mergeCell ref="PA4:PM4"/>
    <mergeCell ref="PN4:PZ4"/>
    <mergeCell ref="II4:II5"/>
    <mergeCell ref="JW4:JW5"/>
    <mergeCell ref="LK4:LK5"/>
    <mergeCell ref="MY4:MY5"/>
    <mergeCell ref="OM4:OM5"/>
    <mergeCell ref="QA4:QA5"/>
    <mergeCell ref="RO4:RO5"/>
    <mergeCell ref="QB4:QN4"/>
    <mergeCell ref="QO4:RA4"/>
    <mergeCell ref="RB4:RN4"/>
    <mergeCell ref="TC4:TC5"/>
    <mergeCell ref="UQ4:UQ5"/>
    <mergeCell ref="SC4:SO4"/>
    <mergeCell ref="IJ3:JW3"/>
    <mergeCell ref="JX3:LK3"/>
    <mergeCell ref="LL3:MY3"/>
    <mergeCell ref="MZ3:OM3"/>
    <mergeCell ref="MZ4:NL4"/>
    <mergeCell ref="NM4:NY4"/>
    <mergeCell ref="NZ4:OL4"/>
    <mergeCell ref="ON3:QA3"/>
    <mergeCell ref="ON4:OZ4"/>
    <mergeCell ref="QB3:RO3"/>
    <mergeCell ref="WE3:WQ3"/>
    <mergeCell ref="WE4:WQ4"/>
    <mergeCell ref="UR3:VD3"/>
    <mergeCell ref="UR4:VD4"/>
    <mergeCell ref="UD4:UP4"/>
    <mergeCell ref="TD3:UQ3"/>
    <mergeCell ref="XR3:YD3"/>
    <mergeCell ref="XR4:YD4"/>
    <mergeCell ref="YR3:ZD3"/>
    <mergeCell ref="YR4:ZD4"/>
    <mergeCell ref="WR3:XD3"/>
    <mergeCell ref="WR4:XD4"/>
    <mergeCell ref="XE3:XQ3"/>
    <mergeCell ref="XE4:XQ4"/>
    <mergeCell ref="YE3:YQ3"/>
  </mergeCells>
  <pageMargins left="0.19685039370078741" right="0.15748031496062992" top="0.74803149606299213" bottom="0.74803149606299213" header="0.31496062992125984" footer="0.31496062992125984"/>
  <pageSetup scale="8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O46"/>
  <sheetViews>
    <sheetView showGridLines="0" zoomScale="80" zoomScaleNormal="80" workbookViewId="0">
      <pane xSplit="3" ySplit="6" topLeftCell="NL7" activePane="bottomRight" state="frozen"/>
      <selection pane="topRight" activeCell="D1" sqref="D1"/>
      <selection pane="bottomLeft" activeCell="A7" sqref="A7"/>
      <selection pane="bottomRight" activeCell="CD15" sqref="CD15"/>
    </sheetView>
  </sheetViews>
  <sheetFormatPr defaultColWidth="9" defaultRowHeight="24" x14ac:dyDescent="0.55000000000000004"/>
  <cols>
    <col min="1" max="2" width="7.375" style="1" bestFit="1" customWidth="1"/>
    <col min="3" max="3" width="5.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1.125" style="1" hidden="1" customWidth="1"/>
    <col min="29" max="29" width="11.25" style="1" bestFit="1" customWidth="1"/>
    <col min="30" max="41" width="11.125" style="1" hidden="1" customWidth="1"/>
    <col min="42" max="42" width="11.25" style="1" bestFit="1" customWidth="1"/>
    <col min="43" max="43" width="14.125" style="1" bestFit="1" customWidth="1"/>
    <col min="44" max="55" width="13.875" style="1" hidden="1" customWidth="1"/>
    <col min="56" max="56" width="14.125" style="1" bestFit="1" customWidth="1"/>
    <col min="57" max="68" width="11.125" style="1" hidden="1" customWidth="1"/>
    <col min="69" max="69" width="11.25" style="1" bestFit="1" customWidth="1"/>
    <col min="70" max="81" width="11.125" style="1" hidden="1" customWidth="1"/>
    <col min="82" max="82" width="11.25" style="1" bestFit="1" customWidth="1"/>
    <col min="83" max="83" width="14.125" style="1" bestFit="1" customWidth="1"/>
    <col min="84" max="95" width="13.875" style="1" hidden="1" customWidth="1"/>
    <col min="96" max="96" width="14.125" style="1" bestFit="1" customWidth="1"/>
    <col min="97" max="108" width="11.125" style="1" hidden="1" customWidth="1"/>
    <col min="109" max="109" width="11.25" style="1" bestFit="1" customWidth="1"/>
    <col min="110" max="121" width="11.125" style="1" hidden="1" customWidth="1"/>
    <col min="122" max="122" width="11.25" style="1" bestFit="1" customWidth="1"/>
    <col min="123" max="123" width="14.125" style="1" bestFit="1" customWidth="1"/>
    <col min="124" max="135" width="13.875" style="1" hidden="1" customWidth="1"/>
    <col min="136" max="136" width="14.125" style="1" bestFit="1" customWidth="1"/>
    <col min="137" max="148" width="11.125" style="1" hidden="1" customWidth="1"/>
    <col min="149" max="149" width="11.25" style="1" bestFit="1" customWidth="1"/>
    <col min="150" max="161" width="11.125" style="1" hidden="1" customWidth="1"/>
    <col min="162" max="162" width="11.25" style="1" bestFit="1" customWidth="1"/>
    <col min="163" max="163" width="14.125" style="1" bestFit="1" customWidth="1"/>
    <col min="164" max="175" width="13.875" style="1" hidden="1" customWidth="1"/>
    <col min="176" max="176" width="14.125" style="1" bestFit="1" customWidth="1"/>
    <col min="177" max="188" width="11.125" style="1" hidden="1" customWidth="1"/>
    <col min="189" max="189" width="11.25" style="1" bestFit="1" customWidth="1"/>
    <col min="190" max="201" width="11.125" style="1" hidden="1" customWidth="1"/>
    <col min="202" max="202" width="11.25" style="1" bestFit="1" customWidth="1"/>
    <col min="203" max="203" width="14.125" style="1" bestFit="1" customWidth="1"/>
    <col min="204" max="215" width="13.875" style="1" hidden="1" customWidth="1"/>
    <col min="216" max="216" width="14.125" style="1" bestFit="1" customWidth="1"/>
    <col min="217" max="228" width="11.125" style="1" hidden="1" customWidth="1"/>
    <col min="229" max="229" width="11.25" style="1" bestFit="1" customWidth="1"/>
    <col min="230" max="241" width="11.125" style="1" hidden="1" customWidth="1"/>
    <col min="242" max="242" width="11.25" style="1" bestFit="1" customWidth="1"/>
    <col min="243" max="243" width="14.125" style="1" bestFit="1" customWidth="1"/>
    <col min="244" max="255" width="13.875" style="1" hidden="1" customWidth="1"/>
    <col min="256" max="256" width="14.125" style="1" bestFit="1" customWidth="1"/>
    <col min="257" max="268" width="11.125" style="1" hidden="1" customWidth="1"/>
    <col min="269" max="269" width="11.25" style="1" bestFit="1" customWidth="1"/>
    <col min="270" max="281" width="11.125" style="1" hidden="1" customWidth="1"/>
    <col min="282" max="282" width="11.25" style="1" bestFit="1" customWidth="1"/>
    <col min="283" max="283" width="14.125" style="1" bestFit="1" customWidth="1"/>
    <col min="284" max="295" width="13.875" style="1" hidden="1" customWidth="1"/>
    <col min="296" max="296" width="14.125" style="1" bestFit="1" customWidth="1"/>
    <col min="297" max="308" width="11.125" style="1" hidden="1" customWidth="1"/>
    <col min="309" max="309" width="11.25" style="1" bestFit="1" customWidth="1"/>
    <col min="310" max="315" width="11.125" style="1" hidden="1" customWidth="1"/>
    <col min="316" max="316" width="12.375" style="1" hidden="1" customWidth="1"/>
    <col min="317" max="321" width="11.125" style="1" hidden="1" customWidth="1"/>
    <col min="322" max="322" width="11.25" style="1" bestFit="1" customWidth="1"/>
    <col min="323" max="323" width="14.125" style="1" bestFit="1" customWidth="1"/>
    <col min="324" max="335" width="13.875" style="1" hidden="1" customWidth="1"/>
    <col min="336" max="336" width="14.125" style="1" bestFit="1" customWidth="1"/>
    <col min="337" max="348" width="11.125" style="1" hidden="1" customWidth="1"/>
    <col min="349" max="349" width="11.25" style="1" bestFit="1" customWidth="1"/>
    <col min="350" max="361" width="11.125" style="1" hidden="1" customWidth="1"/>
    <col min="362" max="362" width="11.25" style="1" bestFit="1" customWidth="1"/>
    <col min="363" max="363" width="14.125" style="1" bestFit="1" customWidth="1"/>
    <col min="364" max="375" width="13.875" style="1" hidden="1" customWidth="1"/>
    <col min="376" max="376" width="14.125" style="1" bestFit="1" customWidth="1"/>
    <col min="377" max="388" width="11.125" style="1" hidden="1" customWidth="1"/>
    <col min="389" max="389" width="11.25" style="1" bestFit="1" customWidth="1"/>
    <col min="390" max="401" width="11.125" style="1" hidden="1" customWidth="1"/>
    <col min="402" max="402" width="11.25" style="1" bestFit="1" customWidth="1"/>
    <col min="403" max="403" width="14.125" style="1" bestFit="1" customWidth="1"/>
    <col min="404" max="415" width="12.375" style="1" hidden="1" customWidth="1"/>
    <col min="416" max="416" width="12.375" style="1" bestFit="1" customWidth="1"/>
    <col min="417" max="428" width="12.375" style="1" hidden="1" customWidth="1"/>
    <col min="429" max="429" width="12.375" style="1" bestFit="1" customWidth="1"/>
    <col min="430" max="441" width="11.125" style="1" hidden="1" customWidth="1"/>
    <col min="442" max="442" width="11.25" style="1" bestFit="1" customWidth="1"/>
    <col min="443" max="454" width="11.125" style="1" hidden="1" customWidth="1"/>
    <col min="455" max="455" width="11.25" style="1" bestFit="1" customWidth="1"/>
    <col min="456" max="467" width="11.125" style="1" hidden="1" customWidth="1"/>
    <col min="468" max="468" width="11.25" style="1" bestFit="1" customWidth="1"/>
    <col min="469" max="480" width="11.125" style="1" hidden="1" customWidth="1"/>
    <col min="481" max="481" width="11.25" style="1" bestFit="1" customWidth="1"/>
    <col min="482" max="493" width="11.125" style="1" hidden="1" customWidth="1"/>
    <col min="494" max="494" width="11.25" style="1" bestFit="1" customWidth="1"/>
    <col min="495" max="506" width="11.125" style="1" hidden="1" customWidth="1"/>
    <col min="507" max="507" width="11.25" style="1" bestFit="1" customWidth="1"/>
    <col min="508" max="508" width="12.375" style="1" customWidth="1"/>
    <col min="509" max="509" width="15.25" style="1" bestFit="1" customWidth="1"/>
    <col min="510" max="16384" width="9" style="1"/>
  </cols>
  <sheetData>
    <row r="1" spans="1:509" x14ac:dyDescent="0.55000000000000004">
      <c r="A1" s="56" t="s">
        <v>45</v>
      </c>
      <c r="B1" s="57"/>
      <c r="C1" s="57"/>
      <c r="D1" s="57"/>
      <c r="E1" s="57"/>
      <c r="F1" s="57"/>
    </row>
    <row r="2" spans="1:509" s="12" customFormat="1" ht="21" x14ac:dyDescent="0.35">
      <c r="A2" s="23"/>
      <c r="B2" s="23"/>
      <c r="C2" s="23"/>
      <c r="D2" s="23"/>
      <c r="E2" s="23"/>
      <c r="F2" s="23"/>
    </row>
    <row r="3" spans="1:509" s="2" customFormat="1" x14ac:dyDescent="0.55000000000000004">
      <c r="A3" s="54" t="s">
        <v>0</v>
      </c>
      <c r="B3" s="54" t="s">
        <v>14</v>
      </c>
      <c r="C3" s="20"/>
      <c r="D3" s="46" t="s">
        <v>46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47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48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49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50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51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8"/>
      <c r="IJ3" s="46" t="s">
        <v>52</v>
      </c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8"/>
      <c r="JX3" s="46" t="s">
        <v>53</v>
      </c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8"/>
      <c r="LL3" s="46" t="s">
        <v>54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 t="s">
        <v>56</v>
      </c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8"/>
      <c r="ON3" s="46" t="s">
        <v>47</v>
      </c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8"/>
      <c r="PA3" s="46" t="s">
        <v>51</v>
      </c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8"/>
      <c r="PN3" s="46" t="s">
        <v>52</v>
      </c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8"/>
      <c r="QA3" s="46" t="s">
        <v>50</v>
      </c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8"/>
      <c r="QN3" s="46" t="s">
        <v>54</v>
      </c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8"/>
      <c r="RA3" s="46" t="s">
        <v>53</v>
      </c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8"/>
      <c r="RN3" s="46" t="s">
        <v>49</v>
      </c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8"/>
      <c r="SA3" s="46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8"/>
      <c r="SN3" s="27"/>
      <c r="SO3" s="54" t="s">
        <v>16</v>
      </c>
    </row>
    <row r="4" spans="1:509" s="2" customFormat="1" x14ac:dyDescent="0.55000000000000004">
      <c r="A4" s="55"/>
      <c r="B4" s="55"/>
      <c r="C4" s="21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9" t="s">
        <v>5</v>
      </c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1"/>
      <c r="NM4" s="46" t="s">
        <v>6</v>
      </c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8"/>
      <c r="NZ4" s="46" t="s">
        <v>7</v>
      </c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8"/>
      <c r="OM4" s="52" t="s">
        <v>103</v>
      </c>
      <c r="ON4" s="46" t="s">
        <v>87</v>
      </c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8"/>
      <c r="PA4" s="46" t="s">
        <v>87</v>
      </c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8"/>
      <c r="PN4" s="46" t="s">
        <v>87</v>
      </c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8"/>
      <c r="QA4" s="46" t="s">
        <v>87</v>
      </c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8"/>
      <c r="QN4" s="46" t="s">
        <v>87</v>
      </c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8"/>
      <c r="RA4" s="46" t="s">
        <v>87</v>
      </c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8"/>
      <c r="RN4" s="46" t="s">
        <v>87</v>
      </c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8"/>
      <c r="SA4" s="46" t="s">
        <v>87</v>
      </c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8"/>
      <c r="SN4" s="52" t="s">
        <v>103</v>
      </c>
      <c r="SO4" s="55"/>
    </row>
    <row r="5" spans="1:509" s="2" customFormat="1" x14ac:dyDescent="0.55000000000000004">
      <c r="A5" s="21"/>
      <c r="B5" s="21"/>
      <c r="C5" s="21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:CC5" si="4">+BF5</f>
        <v>พ.ย.</v>
      </c>
      <c r="BT5" s="16" t="str">
        <f t="shared" si="4"/>
        <v>ธ.ค.</v>
      </c>
      <c r="BU5" s="16" t="str">
        <f t="shared" si="4"/>
        <v>ม.ค.</v>
      </c>
      <c r="BV5" s="16" t="str">
        <f t="shared" si="4"/>
        <v>ก.พ.</v>
      </c>
      <c r="BW5" s="16" t="str">
        <f t="shared" si="4"/>
        <v>มี.ค.</v>
      </c>
      <c r="BX5" s="16" t="str">
        <f t="shared" si="4"/>
        <v>เม.ย.</v>
      </c>
      <c r="BY5" s="16" t="str">
        <f t="shared" si="4"/>
        <v>พ.ค.</v>
      </c>
      <c r="BZ5" s="16" t="str">
        <f t="shared" si="4"/>
        <v>มิ.ย.</v>
      </c>
      <c r="CA5" s="16" t="str">
        <f t="shared" si="4"/>
        <v>ก.ค.</v>
      </c>
      <c r="CB5" s="16" t="str">
        <f t="shared" si="4"/>
        <v>ส.ค.</v>
      </c>
      <c r="CC5" s="16" t="str">
        <f t="shared" si="4"/>
        <v>ก.ย.</v>
      </c>
      <c r="CD5" s="17" t="s">
        <v>16</v>
      </c>
      <c r="CE5" s="53"/>
      <c r="CF5" s="16" t="str">
        <f>+BR5</f>
        <v>ต.ค.</v>
      </c>
      <c r="CG5" s="16" t="str">
        <f t="shared" ref="CG5:CQ5" si="5">+BS5</f>
        <v>พ.ย.</v>
      </c>
      <c r="CH5" s="16" t="str">
        <f t="shared" si="5"/>
        <v>ธ.ค.</v>
      </c>
      <c r="CI5" s="16" t="str">
        <f t="shared" si="5"/>
        <v>ม.ค.</v>
      </c>
      <c r="CJ5" s="16" t="str">
        <f t="shared" si="5"/>
        <v>ก.พ.</v>
      </c>
      <c r="CK5" s="16" t="str">
        <f t="shared" si="5"/>
        <v>มี.ค.</v>
      </c>
      <c r="CL5" s="16" t="str">
        <f t="shared" si="5"/>
        <v>เม.ย.</v>
      </c>
      <c r="CM5" s="16" t="str">
        <f t="shared" si="5"/>
        <v>พ.ค.</v>
      </c>
      <c r="CN5" s="16" t="str">
        <f t="shared" si="5"/>
        <v>มิ.ย.</v>
      </c>
      <c r="CO5" s="16" t="str">
        <f t="shared" si="5"/>
        <v>ก.ค.</v>
      </c>
      <c r="CP5" s="16" t="str">
        <f t="shared" si="5"/>
        <v>ส.ค.</v>
      </c>
      <c r="CQ5" s="16" t="str">
        <f t="shared" si="5"/>
        <v>ก.ย.</v>
      </c>
      <c r="CR5" s="17" t="s">
        <v>16</v>
      </c>
      <c r="CS5" s="16" t="str">
        <f>+CF5</f>
        <v>ต.ค.</v>
      </c>
      <c r="CT5" s="16" t="str">
        <f t="shared" ref="CT5:DD5" si="6">+CG5</f>
        <v>พ.ย.</v>
      </c>
      <c r="CU5" s="16" t="str">
        <f t="shared" si="6"/>
        <v>ธ.ค.</v>
      </c>
      <c r="CV5" s="16" t="str">
        <f t="shared" si="6"/>
        <v>ม.ค.</v>
      </c>
      <c r="CW5" s="16" t="str">
        <f t="shared" si="6"/>
        <v>ก.พ.</v>
      </c>
      <c r="CX5" s="16" t="str">
        <f t="shared" si="6"/>
        <v>มี.ค.</v>
      </c>
      <c r="CY5" s="16" t="str">
        <f t="shared" si="6"/>
        <v>เม.ย.</v>
      </c>
      <c r="CZ5" s="16" t="str">
        <f t="shared" si="6"/>
        <v>พ.ค.</v>
      </c>
      <c r="DA5" s="16" t="str">
        <f t="shared" si="6"/>
        <v>มิ.ย.</v>
      </c>
      <c r="DB5" s="16" t="str">
        <f t="shared" si="6"/>
        <v>ก.ค.</v>
      </c>
      <c r="DC5" s="16" t="str">
        <f t="shared" si="6"/>
        <v>ส.ค.</v>
      </c>
      <c r="DD5" s="16" t="str">
        <f t="shared" si="6"/>
        <v>ก.ย.</v>
      </c>
      <c r="DE5" s="17" t="s">
        <v>16</v>
      </c>
      <c r="DF5" s="16" t="str">
        <f>+CS5</f>
        <v>ต.ค.</v>
      </c>
      <c r="DG5" s="16" t="str">
        <f t="shared" ref="DG5:DQ5" si="7">+CT5</f>
        <v>พ.ย.</v>
      </c>
      <c r="DH5" s="16" t="str">
        <f t="shared" si="7"/>
        <v>ธ.ค.</v>
      </c>
      <c r="DI5" s="16" t="str">
        <f t="shared" si="7"/>
        <v>ม.ค.</v>
      </c>
      <c r="DJ5" s="16" t="str">
        <f t="shared" si="7"/>
        <v>ก.พ.</v>
      </c>
      <c r="DK5" s="16" t="str">
        <f t="shared" si="7"/>
        <v>มี.ค.</v>
      </c>
      <c r="DL5" s="16" t="str">
        <f t="shared" si="7"/>
        <v>เม.ย.</v>
      </c>
      <c r="DM5" s="16" t="str">
        <f t="shared" si="7"/>
        <v>พ.ค.</v>
      </c>
      <c r="DN5" s="16" t="str">
        <f t="shared" si="7"/>
        <v>มิ.ย.</v>
      </c>
      <c r="DO5" s="16" t="str">
        <f t="shared" si="7"/>
        <v>ก.ค.</v>
      </c>
      <c r="DP5" s="16" t="str">
        <f t="shared" si="7"/>
        <v>ส.ค.</v>
      </c>
      <c r="DQ5" s="16" t="str">
        <f t="shared" si="7"/>
        <v>ก.ย.</v>
      </c>
      <c r="DR5" s="17" t="s">
        <v>16</v>
      </c>
      <c r="DS5" s="53"/>
      <c r="DT5" s="16" t="str">
        <f>+DF5</f>
        <v>ต.ค.</v>
      </c>
      <c r="DU5" s="16" t="str">
        <f t="shared" ref="DU5:EE5" si="8">+DG5</f>
        <v>พ.ย.</v>
      </c>
      <c r="DV5" s="16" t="str">
        <f t="shared" si="8"/>
        <v>ธ.ค.</v>
      </c>
      <c r="DW5" s="16" t="str">
        <f t="shared" si="8"/>
        <v>ม.ค.</v>
      </c>
      <c r="DX5" s="16" t="str">
        <f t="shared" si="8"/>
        <v>ก.พ.</v>
      </c>
      <c r="DY5" s="16" t="str">
        <f t="shared" si="8"/>
        <v>มี.ค.</v>
      </c>
      <c r="DZ5" s="16" t="str">
        <f t="shared" si="8"/>
        <v>เม.ย.</v>
      </c>
      <c r="EA5" s="16" t="str">
        <f t="shared" si="8"/>
        <v>พ.ค.</v>
      </c>
      <c r="EB5" s="16" t="str">
        <f t="shared" si="8"/>
        <v>มิ.ย.</v>
      </c>
      <c r="EC5" s="16" t="str">
        <f t="shared" si="8"/>
        <v>ก.ค.</v>
      </c>
      <c r="ED5" s="16" t="str">
        <f t="shared" si="8"/>
        <v>ส.ค.</v>
      </c>
      <c r="EE5" s="16" t="str">
        <f t="shared" si="8"/>
        <v>ก.ย.</v>
      </c>
      <c r="EF5" s="17" t="s">
        <v>16</v>
      </c>
      <c r="EG5" s="16" t="str">
        <f>+DT5</f>
        <v>ต.ค.</v>
      </c>
      <c r="EH5" s="16" t="str">
        <f t="shared" ref="EH5:ER5" si="9">+DU5</f>
        <v>พ.ย.</v>
      </c>
      <c r="EI5" s="16" t="str">
        <f t="shared" si="9"/>
        <v>ธ.ค.</v>
      </c>
      <c r="EJ5" s="16" t="str">
        <f t="shared" si="9"/>
        <v>ม.ค.</v>
      </c>
      <c r="EK5" s="16" t="str">
        <f t="shared" si="9"/>
        <v>ก.พ.</v>
      </c>
      <c r="EL5" s="16" t="str">
        <f t="shared" si="9"/>
        <v>มี.ค.</v>
      </c>
      <c r="EM5" s="16" t="str">
        <f t="shared" si="9"/>
        <v>เม.ย.</v>
      </c>
      <c r="EN5" s="16" t="str">
        <f t="shared" si="9"/>
        <v>พ.ค.</v>
      </c>
      <c r="EO5" s="16" t="str">
        <f t="shared" si="9"/>
        <v>มิ.ย.</v>
      </c>
      <c r="EP5" s="16" t="str">
        <f t="shared" si="9"/>
        <v>ก.ค.</v>
      </c>
      <c r="EQ5" s="16" t="str">
        <f t="shared" si="9"/>
        <v>ส.ค.</v>
      </c>
      <c r="ER5" s="16" t="str">
        <f t="shared" si="9"/>
        <v>ก.ย.</v>
      </c>
      <c r="ES5" s="17" t="s">
        <v>16</v>
      </c>
      <c r="ET5" s="16" t="str">
        <f>+EG5</f>
        <v>ต.ค.</v>
      </c>
      <c r="EU5" s="16" t="str">
        <f t="shared" ref="EU5:FE5" si="10">+EH5</f>
        <v>พ.ย.</v>
      </c>
      <c r="EV5" s="16" t="str">
        <f t="shared" si="10"/>
        <v>ธ.ค.</v>
      </c>
      <c r="EW5" s="16" t="str">
        <f t="shared" si="10"/>
        <v>ม.ค.</v>
      </c>
      <c r="EX5" s="16" t="str">
        <f t="shared" si="10"/>
        <v>ก.พ.</v>
      </c>
      <c r="EY5" s="16" t="str">
        <f t="shared" si="10"/>
        <v>มี.ค.</v>
      </c>
      <c r="EZ5" s="16" t="str">
        <f t="shared" si="10"/>
        <v>เม.ย.</v>
      </c>
      <c r="FA5" s="16" t="str">
        <f t="shared" si="10"/>
        <v>พ.ค.</v>
      </c>
      <c r="FB5" s="16" t="str">
        <f t="shared" si="10"/>
        <v>มิ.ย.</v>
      </c>
      <c r="FC5" s="16" t="str">
        <f t="shared" si="10"/>
        <v>ก.ค.</v>
      </c>
      <c r="FD5" s="16" t="str">
        <f t="shared" si="10"/>
        <v>ส.ค.</v>
      </c>
      <c r="FE5" s="16" t="str">
        <f t="shared" si="10"/>
        <v>ก.ย.</v>
      </c>
      <c r="FF5" s="17" t="s">
        <v>16</v>
      </c>
      <c r="FG5" s="53"/>
      <c r="FH5" s="16" t="str">
        <f>+ET5</f>
        <v>ต.ค.</v>
      </c>
      <c r="FI5" s="16" t="str">
        <f t="shared" ref="FI5:FS5" si="11">+EU5</f>
        <v>พ.ย.</v>
      </c>
      <c r="FJ5" s="16" t="str">
        <f t="shared" si="11"/>
        <v>ธ.ค.</v>
      </c>
      <c r="FK5" s="16" t="str">
        <f t="shared" si="11"/>
        <v>ม.ค.</v>
      </c>
      <c r="FL5" s="16" t="str">
        <f t="shared" si="11"/>
        <v>ก.พ.</v>
      </c>
      <c r="FM5" s="16" t="str">
        <f t="shared" si="11"/>
        <v>มี.ค.</v>
      </c>
      <c r="FN5" s="16" t="str">
        <f t="shared" si="11"/>
        <v>เม.ย.</v>
      </c>
      <c r="FO5" s="16" t="str">
        <f t="shared" si="11"/>
        <v>พ.ค.</v>
      </c>
      <c r="FP5" s="16" t="str">
        <f t="shared" si="11"/>
        <v>มิ.ย.</v>
      </c>
      <c r="FQ5" s="16" t="str">
        <f t="shared" si="11"/>
        <v>ก.ค.</v>
      </c>
      <c r="FR5" s="16" t="str">
        <f t="shared" si="11"/>
        <v>ส.ค.</v>
      </c>
      <c r="FS5" s="16" t="str">
        <f t="shared" si="11"/>
        <v>ก.ย.</v>
      </c>
      <c r="FT5" s="17" t="s">
        <v>16</v>
      </c>
      <c r="FU5" s="16" t="str">
        <f>+FH5</f>
        <v>ต.ค.</v>
      </c>
      <c r="FV5" s="16" t="str">
        <f t="shared" ref="FV5:GF5" si="12">+FI5</f>
        <v>พ.ย.</v>
      </c>
      <c r="FW5" s="16" t="str">
        <f t="shared" si="12"/>
        <v>ธ.ค.</v>
      </c>
      <c r="FX5" s="16" t="str">
        <f t="shared" si="12"/>
        <v>ม.ค.</v>
      </c>
      <c r="FY5" s="16" t="str">
        <f t="shared" si="12"/>
        <v>ก.พ.</v>
      </c>
      <c r="FZ5" s="16" t="str">
        <f t="shared" si="12"/>
        <v>มี.ค.</v>
      </c>
      <c r="GA5" s="16" t="str">
        <f t="shared" si="12"/>
        <v>เม.ย.</v>
      </c>
      <c r="GB5" s="16" t="str">
        <f t="shared" si="12"/>
        <v>พ.ค.</v>
      </c>
      <c r="GC5" s="16" t="str">
        <f t="shared" si="12"/>
        <v>มิ.ย.</v>
      </c>
      <c r="GD5" s="16" t="str">
        <f t="shared" si="12"/>
        <v>ก.ค.</v>
      </c>
      <c r="GE5" s="16" t="str">
        <f t="shared" si="12"/>
        <v>ส.ค.</v>
      </c>
      <c r="GF5" s="16" t="str">
        <f t="shared" si="12"/>
        <v>ก.ย.</v>
      </c>
      <c r="GG5" s="17" t="s">
        <v>16</v>
      </c>
      <c r="GH5" s="16" t="str">
        <f>+FU5</f>
        <v>ต.ค.</v>
      </c>
      <c r="GI5" s="16" t="str">
        <f t="shared" ref="GI5:GS5" si="13">+FV5</f>
        <v>พ.ย.</v>
      </c>
      <c r="GJ5" s="16" t="str">
        <f t="shared" si="13"/>
        <v>ธ.ค.</v>
      </c>
      <c r="GK5" s="16" t="str">
        <f t="shared" si="13"/>
        <v>ม.ค.</v>
      </c>
      <c r="GL5" s="16" t="str">
        <f t="shared" si="13"/>
        <v>ก.พ.</v>
      </c>
      <c r="GM5" s="16" t="str">
        <f t="shared" si="13"/>
        <v>มี.ค.</v>
      </c>
      <c r="GN5" s="16" t="str">
        <f t="shared" si="13"/>
        <v>เม.ย.</v>
      </c>
      <c r="GO5" s="16" t="str">
        <f t="shared" si="13"/>
        <v>พ.ค.</v>
      </c>
      <c r="GP5" s="16" t="str">
        <f t="shared" si="13"/>
        <v>มิ.ย.</v>
      </c>
      <c r="GQ5" s="16" t="str">
        <f t="shared" si="13"/>
        <v>ก.ค.</v>
      </c>
      <c r="GR5" s="16" t="str">
        <f t="shared" si="13"/>
        <v>ส.ค.</v>
      </c>
      <c r="GS5" s="16" t="str">
        <f t="shared" si="13"/>
        <v>ก.ย.</v>
      </c>
      <c r="GT5" s="17" t="s">
        <v>16</v>
      </c>
      <c r="GU5" s="53"/>
      <c r="GV5" s="16" t="str">
        <f>+GH5</f>
        <v>ต.ค.</v>
      </c>
      <c r="GW5" s="16" t="str">
        <f t="shared" ref="GW5:HG5" si="14">+GI5</f>
        <v>พ.ย.</v>
      </c>
      <c r="GX5" s="16" t="str">
        <f t="shared" si="14"/>
        <v>ธ.ค.</v>
      </c>
      <c r="GY5" s="16" t="str">
        <f t="shared" si="14"/>
        <v>ม.ค.</v>
      </c>
      <c r="GZ5" s="16" t="str">
        <f t="shared" si="14"/>
        <v>ก.พ.</v>
      </c>
      <c r="HA5" s="16" t="str">
        <f t="shared" si="14"/>
        <v>มี.ค.</v>
      </c>
      <c r="HB5" s="16" t="str">
        <f t="shared" si="14"/>
        <v>เม.ย.</v>
      </c>
      <c r="HC5" s="16" t="str">
        <f t="shared" si="14"/>
        <v>พ.ค.</v>
      </c>
      <c r="HD5" s="16" t="str">
        <f t="shared" si="14"/>
        <v>มิ.ย.</v>
      </c>
      <c r="HE5" s="16" t="str">
        <f t="shared" si="14"/>
        <v>ก.ค.</v>
      </c>
      <c r="HF5" s="16" t="str">
        <f t="shared" si="14"/>
        <v>ส.ค.</v>
      </c>
      <c r="HG5" s="16" t="str">
        <f t="shared" si="14"/>
        <v>ก.ย.</v>
      </c>
      <c r="HH5" s="17" t="s">
        <v>16</v>
      </c>
      <c r="HI5" s="16" t="str">
        <f>+GV5</f>
        <v>ต.ค.</v>
      </c>
      <c r="HJ5" s="16" t="str">
        <f t="shared" ref="HJ5:HT5" si="15">+GW5</f>
        <v>พ.ย.</v>
      </c>
      <c r="HK5" s="16" t="str">
        <f t="shared" si="15"/>
        <v>ธ.ค.</v>
      </c>
      <c r="HL5" s="16" t="str">
        <f t="shared" si="15"/>
        <v>ม.ค.</v>
      </c>
      <c r="HM5" s="16" t="str">
        <f t="shared" si="15"/>
        <v>ก.พ.</v>
      </c>
      <c r="HN5" s="16" t="str">
        <f t="shared" si="15"/>
        <v>มี.ค.</v>
      </c>
      <c r="HO5" s="16" t="str">
        <f t="shared" si="15"/>
        <v>เม.ย.</v>
      </c>
      <c r="HP5" s="16" t="str">
        <f t="shared" si="15"/>
        <v>พ.ค.</v>
      </c>
      <c r="HQ5" s="16" t="str">
        <f t="shared" si="15"/>
        <v>มิ.ย.</v>
      </c>
      <c r="HR5" s="16" t="str">
        <f t="shared" si="15"/>
        <v>ก.ค.</v>
      </c>
      <c r="HS5" s="16" t="str">
        <f t="shared" si="15"/>
        <v>ส.ค.</v>
      </c>
      <c r="HT5" s="16" t="str">
        <f t="shared" si="15"/>
        <v>ก.ย.</v>
      </c>
      <c r="HU5" s="17" t="s">
        <v>16</v>
      </c>
      <c r="HV5" s="16" t="str">
        <f>+HI5</f>
        <v>ต.ค.</v>
      </c>
      <c r="HW5" s="16" t="str">
        <f t="shared" ref="HW5:IG5" si="16">+HJ5</f>
        <v>พ.ย.</v>
      </c>
      <c r="HX5" s="16" t="str">
        <f t="shared" si="16"/>
        <v>ธ.ค.</v>
      </c>
      <c r="HY5" s="16" t="str">
        <f t="shared" si="16"/>
        <v>ม.ค.</v>
      </c>
      <c r="HZ5" s="16" t="str">
        <f t="shared" si="16"/>
        <v>ก.พ.</v>
      </c>
      <c r="IA5" s="16" t="str">
        <f t="shared" si="16"/>
        <v>มี.ค.</v>
      </c>
      <c r="IB5" s="16" t="str">
        <f t="shared" si="16"/>
        <v>เม.ย.</v>
      </c>
      <c r="IC5" s="16" t="str">
        <f t="shared" si="16"/>
        <v>พ.ค.</v>
      </c>
      <c r="ID5" s="16" t="str">
        <f t="shared" si="16"/>
        <v>มิ.ย.</v>
      </c>
      <c r="IE5" s="16" t="str">
        <f t="shared" si="16"/>
        <v>ก.ค.</v>
      </c>
      <c r="IF5" s="16" t="str">
        <f t="shared" si="16"/>
        <v>ส.ค.</v>
      </c>
      <c r="IG5" s="16" t="str">
        <f t="shared" si="16"/>
        <v>ก.ย.</v>
      </c>
      <c r="IH5" s="17" t="s">
        <v>16</v>
      </c>
      <c r="II5" s="53"/>
      <c r="IJ5" s="16" t="str">
        <f>+HV5</f>
        <v>ต.ค.</v>
      </c>
      <c r="IK5" s="16" t="str">
        <f t="shared" ref="IK5:IU5" si="17">+HW5</f>
        <v>พ.ย.</v>
      </c>
      <c r="IL5" s="16" t="str">
        <f t="shared" si="17"/>
        <v>ธ.ค.</v>
      </c>
      <c r="IM5" s="16" t="str">
        <f t="shared" si="17"/>
        <v>ม.ค.</v>
      </c>
      <c r="IN5" s="16" t="str">
        <f t="shared" si="17"/>
        <v>ก.พ.</v>
      </c>
      <c r="IO5" s="16" t="str">
        <f t="shared" si="17"/>
        <v>มี.ค.</v>
      </c>
      <c r="IP5" s="16" t="str">
        <f t="shared" si="17"/>
        <v>เม.ย.</v>
      </c>
      <c r="IQ5" s="16" t="str">
        <f t="shared" si="17"/>
        <v>พ.ค.</v>
      </c>
      <c r="IR5" s="16" t="str">
        <f t="shared" si="17"/>
        <v>มิ.ย.</v>
      </c>
      <c r="IS5" s="16" t="str">
        <f t="shared" si="17"/>
        <v>ก.ค.</v>
      </c>
      <c r="IT5" s="16" t="str">
        <f t="shared" si="17"/>
        <v>ส.ค.</v>
      </c>
      <c r="IU5" s="16" t="str">
        <f t="shared" si="17"/>
        <v>ก.ย.</v>
      </c>
      <c r="IV5" s="17" t="s">
        <v>16</v>
      </c>
      <c r="IW5" s="16" t="str">
        <f>+IJ5</f>
        <v>ต.ค.</v>
      </c>
      <c r="IX5" s="16" t="str">
        <f t="shared" ref="IX5:JH5" si="18">+IK5</f>
        <v>พ.ย.</v>
      </c>
      <c r="IY5" s="16" t="str">
        <f t="shared" si="18"/>
        <v>ธ.ค.</v>
      </c>
      <c r="IZ5" s="16" t="str">
        <f t="shared" si="18"/>
        <v>ม.ค.</v>
      </c>
      <c r="JA5" s="16" t="str">
        <f t="shared" si="18"/>
        <v>ก.พ.</v>
      </c>
      <c r="JB5" s="16" t="str">
        <f t="shared" si="18"/>
        <v>มี.ค.</v>
      </c>
      <c r="JC5" s="16" t="str">
        <f t="shared" si="18"/>
        <v>เม.ย.</v>
      </c>
      <c r="JD5" s="16" t="str">
        <f t="shared" si="18"/>
        <v>พ.ค.</v>
      </c>
      <c r="JE5" s="16" t="str">
        <f t="shared" si="18"/>
        <v>มิ.ย.</v>
      </c>
      <c r="JF5" s="16" t="str">
        <f t="shared" si="18"/>
        <v>ก.ค.</v>
      </c>
      <c r="JG5" s="16" t="str">
        <f t="shared" si="18"/>
        <v>ส.ค.</v>
      </c>
      <c r="JH5" s="16" t="str">
        <f t="shared" si="18"/>
        <v>ก.ย.</v>
      </c>
      <c r="JI5" s="17" t="s">
        <v>16</v>
      </c>
      <c r="JJ5" s="16" t="str">
        <f>+IW5</f>
        <v>ต.ค.</v>
      </c>
      <c r="JK5" s="16" t="str">
        <f t="shared" ref="JK5:JU5" si="19">+IX5</f>
        <v>พ.ย.</v>
      </c>
      <c r="JL5" s="16" t="str">
        <f t="shared" si="19"/>
        <v>ธ.ค.</v>
      </c>
      <c r="JM5" s="16" t="str">
        <f t="shared" si="19"/>
        <v>ม.ค.</v>
      </c>
      <c r="JN5" s="16" t="str">
        <f t="shared" si="19"/>
        <v>ก.พ.</v>
      </c>
      <c r="JO5" s="16" t="str">
        <f t="shared" si="19"/>
        <v>มี.ค.</v>
      </c>
      <c r="JP5" s="16" t="str">
        <f t="shared" si="19"/>
        <v>เม.ย.</v>
      </c>
      <c r="JQ5" s="16" t="str">
        <f t="shared" si="19"/>
        <v>พ.ค.</v>
      </c>
      <c r="JR5" s="16" t="str">
        <f t="shared" si="19"/>
        <v>มิ.ย.</v>
      </c>
      <c r="JS5" s="16" t="str">
        <f t="shared" si="19"/>
        <v>ก.ค.</v>
      </c>
      <c r="JT5" s="16" t="str">
        <f t="shared" si="19"/>
        <v>ส.ค.</v>
      </c>
      <c r="JU5" s="16" t="str">
        <f t="shared" si="19"/>
        <v>ก.ย.</v>
      </c>
      <c r="JV5" s="17" t="s">
        <v>16</v>
      </c>
      <c r="JW5" s="53"/>
      <c r="JX5" s="16" t="str">
        <f>+JJ5</f>
        <v>ต.ค.</v>
      </c>
      <c r="JY5" s="16" t="str">
        <f t="shared" ref="JY5:KI5" si="20">+JK5</f>
        <v>พ.ย.</v>
      </c>
      <c r="JZ5" s="16" t="str">
        <f t="shared" si="20"/>
        <v>ธ.ค.</v>
      </c>
      <c r="KA5" s="16" t="str">
        <f t="shared" si="20"/>
        <v>ม.ค.</v>
      </c>
      <c r="KB5" s="16" t="str">
        <f t="shared" si="20"/>
        <v>ก.พ.</v>
      </c>
      <c r="KC5" s="16" t="str">
        <f t="shared" si="20"/>
        <v>มี.ค.</v>
      </c>
      <c r="KD5" s="16" t="str">
        <f t="shared" si="20"/>
        <v>เม.ย.</v>
      </c>
      <c r="KE5" s="16" t="str">
        <f t="shared" si="20"/>
        <v>พ.ค.</v>
      </c>
      <c r="KF5" s="16" t="str">
        <f t="shared" si="20"/>
        <v>มิ.ย.</v>
      </c>
      <c r="KG5" s="16" t="str">
        <f t="shared" si="20"/>
        <v>ก.ค.</v>
      </c>
      <c r="KH5" s="16" t="str">
        <f t="shared" si="20"/>
        <v>ส.ค.</v>
      </c>
      <c r="KI5" s="16" t="str">
        <f t="shared" si="20"/>
        <v>ก.ย.</v>
      </c>
      <c r="KJ5" s="17" t="s">
        <v>16</v>
      </c>
      <c r="KK5" s="16" t="str">
        <f>+JX5</f>
        <v>ต.ค.</v>
      </c>
      <c r="KL5" s="16" t="str">
        <f t="shared" ref="KL5:KV5" si="21">+JY5</f>
        <v>พ.ย.</v>
      </c>
      <c r="KM5" s="16" t="str">
        <f t="shared" si="21"/>
        <v>ธ.ค.</v>
      </c>
      <c r="KN5" s="16" t="str">
        <f t="shared" si="21"/>
        <v>ม.ค.</v>
      </c>
      <c r="KO5" s="16" t="str">
        <f t="shared" si="21"/>
        <v>ก.พ.</v>
      </c>
      <c r="KP5" s="16" t="str">
        <f t="shared" si="21"/>
        <v>มี.ค.</v>
      </c>
      <c r="KQ5" s="16" t="str">
        <f t="shared" si="21"/>
        <v>เม.ย.</v>
      </c>
      <c r="KR5" s="16" t="str">
        <f t="shared" si="21"/>
        <v>พ.ค.</v>
      </c>
      <c r="KS5" s="16" t="str">
        <f t="shared" si="21"/>
        <v>มิ.ย.</v>
      </c>
      <c r="KT5" s="16" t="str">
        <f t="shared" si="21"/>
        <v>ก.ค.</v>
      </c>
      <c r="KU5" s="16" t="str">
        <f t="shared" si="21"/>
        <v>ส.ค.</v>
      </c>
      <c r="KV5" s="16" t="str">
        <f t="shared" si="21"/>
        <v>ก.ย.</v>
      </c>
      <c r="KW5" s="17" t="s">
        <v>16</v>
      </c>
      <c r="KX5" s="16" t="str">
        <f>+KK5</f>
        <v>ต.ค.</v>
      </c>
      <c r="KY5" s="16" t="str">
        <f t="shared" ref="KY5:LI5" si="22">+KL5</f>
        <v>พ.ย.</v>
      </c>
      <c r="KZ5" s="16" t="str">
        <f t="shared" si="22"/>
        <v>ธ.ค.</v>
      </c>
      <c r="LA5" s="16" t="str">
        <f t="shared" si="22"/>
        <v>ม.ค.</v>
      </c>
      <c r="LB5" s="16" t="str">
        <f t="shared" si="22"/>
        <v>ก.พ.</v>
      </c>
      <c r="LC5" s="16" t="str">
        <f t="shared" si="22"/>
        <v>มี.ค.</v>
      </c>
      <c r="LD5" s="16" t="str">
        <f t="shared" si="22"/>
        <v>เม.ย.</v>
      </c>
      <c r="LE5" s="16" t="str">
        <f t="shared" si="22"/>
        <v>พ.ค.</v>
      </c>
      <c r="LF5" s="16" t="str">
        <f t="shared" si="22"/>
        <v>มิ.ย.</v>
      </c>
      <c r="LG5" s="16" t="str">
        <f t="shared" si="22"/>
        <v>ก.ค.</v>
      </c>
      <c r="LH5" s="16" t="str">
        <f t="shared" si="22"/>
        <v>ส.ค.</v>
      </c>
      <c r="LI5" s="16" t="str">
        <f t="shared" si="22"/>
        <v>ก.ย.</v>
      </c>
      <c r="LJ5" s="17" t="s">
        <v>16</v>
      </c>
      <c r="LK5" s="53"/>
      <c r="LL5" s="16" t="str">
        <f>+KX5</f>
        <v>ต.ค.</v>
      </c>
      <c r="LM5" s="16" t="str">
        <f t="shared" ref="LM5:LW5" si="23">+KY5</f>
        <v>พ.ย.</v>
      </c>
      <c r="LN5" s="16" t="str">
        <f t="shared" si="23"/>
        <v>ธ.ค.</v>
      </c>
      <c r="LO5" s="16" t="str">
        <f t="shared" si="23"/>
        <v>ม.ค.</v>
      </c>
      <c r="LP5" s="16" t="str">
        <f t="shared" si="23"/>
        <v>ก.พ.</v>
      </c>
      <c r="LQ5" s="16" t="str">
        <f t="shared" si="23"/>
        <v>มี.ค.</v>
      </c>
      <c r="LR5" s="16" t="str">
        <f t="shared" si="23"/>
        <v>เม.ย.</v>
      </c>
      <c r="LS5" s="16" t="str">
        <f t="shared" si="23"/>
        <v>พ.ค.</v>
      </c>
      <c r="LT5" s="16" t="str">
        <f t="shared" si="23"/>
        <v>มิ.ย.</v>
      </c>
      <c r="LU5" s="16" t="str">
        <f t="shared" si="23"/>
        <v>ก.ค.</v>
      </c>
      <c r="LV5" s="16" t="str">
        <f t="shared" si="23"/>
        <v>ส.ค.</v>
      </c>
      <c r="LW5" s="16" t="str">
        <f t="shared" si="23"/>
        <v>ก.ย.</v>
      </c>
      <c r="LX5" s="17" t="s">
        <v>16</v>
      </c>
      <c r="LY5" s="16" t="str">
        <f>+LL5</f>
        <v>ต.ค.</v>
      </c>
      <c r="LZ5" s="16" t="str">
        <f t="shared" ref="LZ5:MJ5" si="24">+LM5</f>
        <v>พ.ย.</v>
      </c>
      <c r="MA5" s="16" t="str">
        <f t="shared" si="24"/>
        <v>ธ.ค.</v>
      </c>
      <c r="MB5" s="16" t="str">
        <f t="shared" si="24"/>
        <v>ม.ค.</v>
      </c>
      <c r="MC5" s="16" t="str">
        <f t="shared" si="24"/>
        <v>ก.พ.</v>
      </c>
      <c r="MD5" s="16" t="str">
        <f t="shared" si="24"/>
        <v>มี.ค.</v>
      </c>
      <c r="ME5" s="16" t="str">
        <f t="shared" si="24"/>
        <v>เม.ย.</v>
      </c>
      <c r="MF5" s="16" t="str">
        <f t="shared" si="24"/>
        <v>พ.ค.</v>
      </c>
      <c r="MG5" s="16" t="str">
        <f t="shared" si="24"/>
        <v>มิ.ย.</v>
      </c>
      <c r="MH5" s="16" t="str">
        <f t="shared" si="24"/>
        <v>ก.ค.</v>
      </c>
      <c r="MI5" s="16" t="str">
        <f t="shared" si="24"/>
        <v>ส.ค.</v>
      </c>
      <c r="MJ5" s="16" t="str">
        <f t="shared" si="24"/>
        <v>ก.ย.</v>
      </c>
      <c r="MK5" s="17" t="s">
        <v>16</v>
      </c>
      <c r="ML5" s="16" t="str">
        <f>+LY5</f>
        <v>ต.ค.</v>
      </c>
      <c r="MM5" s="16" t="str">
        <f t="shared" ref="MM5:MW5" si="25">+LZ5</f>
        <v>พ.ย.</v>
      </c>
      <c r="MN5" s="16" t="str">
        <f t="shared" si="25"/>
        <v>ธ.ค.</v>
      </c>
      <c r="MO5" s="16" t="str">
        <f t="shared" si="25"/>
        <v>ม.ค.</v>
      </c>
      <c r="MP5" s="16" t="str">
        <f t="shared" si="25"/>
        <v>ก.พ.</v>
      </c>
      <c r="MQ5" s="16" t="str">
        <f t="shared" si="25"/>
        <v>มี.ค.</v>
      </c>
      <c r="MR5" s="16" t="str">
        <f t="shared" si="25"/>
        <v>เม.ย.</v>
      </c>
      <c r="MS5" s="16" t="str">
        <f t="shared" si="25"/>
        <v>พ.ค.</v>
      </c>
      <c r="MT5" s="16" t="str">
        <f t="shared" si="25"/>
        <v>มิ.ย.</v>
      </c>
      <c r="MU5" s="16" t="str">
        <f t="shared" si="25"/>
        <v>ก.ค.</v>
      </c>
      <c r="MV5" s="16" t="str">
        <f t="shared" si="25"/>
        <v>ส.ค.</v>
      </c>
      <c r="MW5" s="16" t="str">
        <f t="shared" si="25"/>
        <v>ก.ย.</v>
      </c>
      <c r="MX5" s="17" t="s">
        <v>16</v>
      </c>
      <c r="MY5" s="53"/>
      <c r="MZ5" s="16" t="str">
        <f>+ML5</f>
        <v>ต.ค.</v>
      </c>
      <c r="NA5" s="16" t="str">
        <f t="shared" ref="NA5:NK5" si="26">+MM5</f>
        <v>พ.ย.</v>
      </c>
      <c r="NB5" s="16" t="str">
        <f t="shared" si="26"/>
        <v>ธ.ค.</v>
      </c>
      <c r="NC5" s="16" t="str">
        <f t="shared" si="26"/>
        <v>ม.ค.</v>
      </c>
      <c r="ND5" s="16" t="str">
        <f t="shared" si="26"/>
        <v>ก.พ.</v>
      </c>
      <c r="NE5" s="16" t="str">
        <f t="shared" si="26"/>
        <v>มี.ค.</v>
      </c>
      <c r="NF5" s="16" t="str">
        <f t="shared" si="26"/>
        <v>เม.ย.</v>
      </c>
      <c r="NG5" s="16" t="str">
        <f t="shared" si="26"/>
        <v>พ.ค.</v>
      </c>
      <c r="NH5" s="16" t="str">
        <f t="shared" si="26"/>
        <v>มิ.ย.</v>
      </c>
      <c r="NI5" s="16" t="str">
        <f t="shared" si="26"/>
        <v>ก.ค.</v>
      </c>
      <c r="NJ5" s="16" t="str">
        <f t="shared" si="26"/>
        <v>ส.ค.</v>
      </c>
      <c r="NK5" s="16" t="str">
        <f t="shared" si="26"/>
        <v>ก.ย.</v>
      </c>
      <c r="NL5" s="17" t="s">
        <v>16</v>
      </c>
      <c r="NM5" s="16" t="str">
        <f>+MZ5</f>
        <v>ต.ค.</v>
      </c>
      <c r="NN5" s="16" t="str">
        <f t="shared" ref="NN5:NX5" si="27">+NA5</f>
        <v>พ.ย.</v>
      </c>
      <c r="NO5" s="16" t="str">
        <f t="shared" si="27"/>
        <v>ธ.ค.</v>
      </c>
      <c r="NP5" s="16" t="str">
        <f t="shared" si="27"/>
        <v>ม.ค.</v>
      </c>
      <c r="NQ5" s="16" t="str">
        <f t="shared" si="27"/>
        <v>ก.พ.</v>
      </c>
      <c r="NR5" s="16" t="str">
        <f t="shared" si="27"/>
        <v>มี.ค.</v>
      </c>
      <c r="NS5" s="16" t="str">
        <f t="shared" si="27"/>
        <v>เม.ย.</v>
      </c>
      <c r="NT5" s="16" t="str">
        <f t="shared" si="27"/>
        <v>พ.ค.</v>
      </c>
      <c r="NU5" s="16" t="str">
        <f t="shared" si="27"/>
        <v>มิ.ย.</v>
      </c>
      <c r="NV5" s="16" t="str">
        <f t="shared" si="27"/>
        <v>ก.ค.</v>
      </c>
      <c r="NW5" s="16" t="str">
        <f t="shared" si="27"/>
        <v>ส.ค.</v>
      </c>
      <c r="NX5" s="16" t="str">
        <f t="shared" si="27"/>
        <v>ก.ย.</v>
      </c>
      <c r="NY5" s="17" t="s">
        <v>16</v>
      </c>
      <c r="NZ5" s="16" t="str">
        <f>+NM5</f>
        <v>ต.ค.</v>
      </c>
      <c r="OA5" s="16" t="str">
        <f t="shared" ref="OA5:OK5" si="28">+NN5</f>
        <v>พ.ย.</v>
      </c>
      <c r="OB5" s="16" t="str">
        <f t="shared" si="28"/>
        <v>ธ.ค.</v>
      </c>
      <c r="OC5" s="16" t="str">
        <f t="shared" si="28"/>
        <v>ม.ค.</v>
      </c>
      <c r="OD5" s="16" t="str">
        <f t="shared" si="28"/>
        <v>ก.พ.</v>
      </c>
      <c r="OE5" s="16" t="str">
        <f t="shared" si="28"/>
        <v>มี.ค.</v>
      </c>
      <c r="OF5" s="16" t="str">
        <f t="shared" si="28"/>
        <v>เม.ย.</v>
      </c>
      <c r="OG5" s="16" t="str">
        <f t="shared" si="28"/>
        <v>พ.ค.</v>
      </c>
      <c r="OH5" s="16" t="str">
        <f t="shared" si="28"/>
        <v>มิ.ย.</v>
      </c>
      <c r="OI5" s="16" t="str">
        <f t="shared" si="28"/>
        <v>ก.ค.</v>
      </c>
      <c r="OJ5" s="16" t="str">
        <f t="shared" si="28"/>
        <v>ส.ค.</v>
      </c>
      <c r="OK5" s="16" t="str">
        <f t="shared" si="28"/>
        <v>ก.ย.</v>
      </c>
      <c r="OL5" s="17" t="s">
        <v>16</v>
      </c>
      <c r="OM5" s="53"/>
      <c r="ON5" s="16" t="str">
        <f>+NZ5</f>
        <v>ต.ค.</v>
      </c>
      <c r="OO5" s="16" t="str">
        <f t="shared" ref="OO5:OY5" si="29">+OA5</f>
        <v>พ.ย.</v>
      </c>
      <c r="OP5" s="16" t="str">
        <f t="shared" si="29"/>
        <v>ธ.ค.</v>
      </c>
      <c r="OQ5" s="16" t="str">
        <f t="shared" si="29"/>
        <v>ม.ค.</v>
      </c>
      <c r="OR5" s="16" t="str">
        <f t="shared" si="29"/>
        <v>ก.พ.</v>
      </c>
      <c r="OS5" s="16" t="str">
        <f t="shared" si="29"/>
        <v>มี.ค.</v>
      </c>
      <c r="OT5" s="16" t="str">
        <f t="shared" si="29"/>
        <v>เม.ย.</v>
      </c>
      <c r="OU5" s="16" t="str">
        <f t="shared" si="29"/>
        <v>พ.ค.</v>
      </c>
      <c r="OV5" s="16" t="str">
        <f t="shared" si="29"/>
        <v>มิ.ย.</v>
      </c>
      <c r="OW5" s="16" t="str">
        <f t="shared" si="29"/>
        <v>ก.ค.</v>
      </c>
      <c r="OX5" s="16" t="str">
        <f t="shared" si="29"/>
        <v>ส.ค.</v>
      </c>
      <c r="OY5" s="16" t="str">
        <f t="shared" si="29"/>
        <v>ก.ย.</v>
      </c>
      <c r="OZ5" s="17" t="s">
        <v>16</v>
      </c>
      <c r="PA5" s="16" t="str">
        <f>+ON5</f>
        <v>ต.ค.</v>
      </c>
      <c r="PB5" s="16" t="str">
        <f t="shared" ref="PB5:PL5" si="30">+OO5</f>
        <v>พ.ย.</v>
      </c>
      <c r="PC5" s="16" t="str">
        <f t="shared" si="30"/>
        <v>ธ.ค.</v>
      </c>
      <c r="PD5" s="16" t="str">
        <f t="shared" si="30"/>
        <v>ม.ค.</v>
      </c>
      <c r="PE5" s="16" t="str">
        <f t="shared" si="30"/>
        <v>ก.พ.</v>
      </c>
      <c r="PF5" s="16" t="str">
        <f t="shared" si="30"/>
        <v>มี.ค.</v>
      </c>
      <c r="PG5" s="16" t="str">
        <f t="shared" si="30"/>
        <v>เม.ย.</v>
      </c>
      <c r="PH5" s="16" t="str">
        <f t="shared" si="30"/>
        <v>พ.ค.</v>
      </c>
      <c r="PI5" s="16" t="str">
        <f t="shared" si="30"/>
        <v>มิ.ย.</v>
      </c>
      <c r="PJ5" s="16" t="str">
        <f t="shared" si="30"/>
        <v>ก.ค.</v>
      </c>
      <c r="PK5" s="16" t="str">
        <f t="shared" si="30"/>
        <v>ส.ค.</v>
      </c>
      <c r="PL5" s="16" t="str">
        <f t="shared" si="30"/>
        <v>ก.ย.</v>
      </c>
      <c r="PM5" s="17" t="s">
        <v>16</v>
      </c>
      <c r="PN5" s="16" t="str">
        <f>+PA5</f>
        <v>ต.ค.</v>
      </c>
      <c r="PO5" s="16" t="str">
        <f t="shared" ref="PO5" si="31">+PB5</f>
        <v>พ.ย.</v>
      </c>
      <c r="PP5" s="16" t="str">
        <f t="shared" ref="PP5" si="32">+PC5</f>
        <v>ธ.ค.</v>
      </c>
      <c r="PQ5" s="16" t="str">
        <f t="shared" ref="PQ5" si="33">+PD5</f>
        <v>ม.ค.</v>
      </c>
      <c r="PR5" s="16" t="str">
        <f t="shared" ref="PR5" si="34">+PE5</f>
        <v>ก.พ.</v>
      </c>
      <c r="PS5" s="16" t="str">
        <f t="shared" ref="PS5" si="35">+PF5</f>
        <v>มี.ค.</v>
      </c>
      <c r="PT5" s="16" t="str">
        <f t="shared" ref="PT5" si="36">+PG5</f>
        <v>เม.ย.</v>
      </c>
      <c r="PU5" s="16" t="str">
        <f t="shared" ref="PU5" si="37">+PH5</f>
        <v>พ.ค.</v>
      </c>
      <c r="PV5" s="16" t="str">
        <f t="shared" ref="PV5" si="38">+PI5</f>
        <v>มิ.ย.</v>
      </c>
      <c r="PW5" s="16" t="str">
        <f t="shared" ref="PW5" si="39">+PJ5</f>
        <v>ก.ค.</v>
      </c>
      <c r="PX5" s="16" t="str">
        <f t="shared" ref="PX5" si="40">+PK5</f>
        <v>ส.ค.</v>
      </c>
      <c r="PY5" s="16" t="str">
        <f t="shared" ref="PY5" si="41">+PL5</f>
        <v>ก.ย.</v>
      </c>
      <c r="PZ5" s="17" t="s">
        <v>16</v>
      </c>
      <c r="QA5" s="16" t="str">
        <f>+PN5</f>
        <v>ต.ค.</v>
      </c>
      <c r="QB5" s="16" t="str">
        <f t="shared" ref="QB5:QL5" si="42">+PO5</f>
        <v>พ.ย.</v>
      </c>
      <c r="QC5" s="16" t="str">
        <f t="shared" si="42"/>
        <v>ธ.ค.</v>
      </c>
      <c r="QD5" s="16" t="str">
        <f t="shared" si="42"/>
        <v>ม.ค.</v>
      </c>
      <c r="QE5" s="16" t="str">
        <f t="shared" si="42"/>
        <v>ก.พ.</v>
      </c>
      <c r="QF5" s="16" t="str">
        <f t="shared" si="42"/>
        <v>มี.ค.</v>
      </c>
      <c r="QG5" s="16" t="str">
        <f t="shared" si="42"/>
        <v>เม.ย.</v>
      </c>
      <c r="QH5" s="16" t="str">
        <f t="shared" si="42"/>
        <v>พ.ค.</v>
      </c>
      <c r="QI5" s="16" t="str">
        <f t="shared" si="42"/>
        <v>มิ.ย.</v>
      </c>
      <c r="QJ5" s="16" t="str">
        <f t="shared" si="42"/>
        <v>ก.ค.</v>
      </c>
      <c r="QK5" s="16" t="str">
        <f t="shared" si="42"/>
        <v>ส.ค.</v>
      </c>
      <c r="QL5" s="16" t="str">
        <f t="shared" si="42"/>
        <v>ก.ย.</v>
      </c>
      <c r="QM5" s="17" t="s">
        <v>16</v>
      </c>
      <c r="QN5" s="16" t="str">
        <f>+PN5</f>
        <v>ต.ค.</v>
      </c>
      <c r="QO5" s="16" t="str">
        <f t="shared" ref="QO5" si="43">+PO5</f>
        <v>พ.ย.</v>
      </c>
      <c r="QP5" s="16" t="str">
        <f t="shared" ref="QP5" si="44">+PP5</f>
        <v>ธ.ค.</v>
      </c>
      <c r="QQ5" s="16" t="str">
        <f t="shared" ref="QQ5" si="45">+PQ5</f>
        <v>ม.ค.</v>
      </c>
      <c r="QR5" s="16" t="str">
        <f t="shared" ref="QR5" si="46">+PR5</f>
        <v>ก.พ.</v>
      </c>
      <c r="QS5" s="16" t="str">
        <f t="shared" ref="QS5" si="47">+PS5</f>
        <v>มี.ค.</v>
      </c>
      <c r="QT5" s="16" t="str">
        <f t="shared" ref="QT5" si="48">+PT5</f>
        <v>เม.ย.</v>
      </c>
      <c r="QU5" s="16" t="str">
        <f t="shared" ref="QU5" si="49">+PU5</f>
        <v>พ.ค.</v>
      </c>
      <c r="QV5" s="16" t="str">
        <f t="shared" ref="QV5" si="50">+PV5</f>
        <v>มิ.ย.</v>
      </c>
      <c r="QW5" s="16" t="str">
        <f t="shared" ref="QW5" si="51">+PW5</f>
        <v>ก.ค.</v>
      </c>
      <c r="QX5" s="16" t="str">
        <f t="shared" ref="QX5" si="52">+PX5</f>
        <v>ส.ค.</v>
      </c>
      <c r="QY5" s="16" t="str">
        <f t="shared" ref="QY5" si="53">+PY5</f>
        <v>ก.ย.</v>
      </c>
      <c r="QZ5" s="17" t="s">
        <v>16</v>
      </c>
      <c r="RA5" s="16" t="str">
        <f>+PN5</f>
        <v>ต.ค.</v>
      </c>
      <c r="RB5" s="16" t="str">
        <f t="shared" ref="RB5" si="54">+PO5</f>
        <v>พ.ย.</v>
      </c>
      <c r="RC5" s="16" t="str">
        <f t="shared" ref="RC5" si="55">+PP5</f>
        <v>ธ.ค.</v>
      </c>
      <c r="RD5" s="16" t="str">
        <f t="shared" ref="RD5" si="56">+PQ5</f>
        <v>ม.ค.</v>
      </c>
      <c r="RE5" s="16" t="str">
        <f t="shared" ref="RE5" si="57">+PR5</f>
        <v>ก.พ.</v>
      </c>
      <c r="RF5" s="16" t="str">
        <f t="shared" ref="RF5" si="58">+PS5</f>
        <v>มี.ค.</v>
      </c>
      <c r="RG5" s="16" t="str">
        <f t="shared" ref="RG5" si="59">+PT5</f>
        <v>เม.ย.</v>
      </c>
      <c r="RH5" s="16" t="str">
        <f t="shared" ref="RH5" si="60">+PU5</f>
        <v>พ.ค.</v>
      </c>
      <c r="RI5" s="16" t="str">
        <f t="shared" ref="RI5" si="61">+PV5</f>
        <v>มิ.ย.</v>
      </c>
      <c r="RJ5" s="16" t="str">
        <f t="shared" ref="RJ5" si="62">+PW5</f>
        <v>ก.ค.</v>
      </c>
      <c r="RK5" s="16" t="str">
        <f t="shared" ref="RK5" si="63">+PX5</f>
        <v>ส.ค.</v>
      </c>
      <c r="RL5" s="16" t="str">
        <f t="shared" ref="RL5" si="64">+PY5</f>
        <v>ก.ย.</v>
      </c>
      <c r="RM5" s="17" t="s">
        <v>16</v>
      </c>
      <c r="RN5" s="16" t="str">
        <f>+PN5</f>
        <v>ต.ค.</v>
      </c>
      <c r="RO5" s="16" t="str">
        <f t="shared" ref="RO5" si="65">+PO5</f>
        <v>พ.ย.</v>
      </c>
      <c r="RP5" s="16" t="str">
        <f t="shared" ref="RP5" si="66">+PP5</f>
        <v>ธ.ค.</v>
      </c>
      <c r="RQ5" s="16" t="str">
        <f t="shared" ref="RQ5" si="67">+PQ5</f>
        <v>ม.ค.</v>
      </c>
      <c r="RR5" s="16" t="str">
        <f t="shared" ref="RR5" si="68">+PR5</f>
        <v>ก.พ.</v>
      </c>
      <c r="RS5" s="16" t="str">
        <f t="shared" ref="RS5" si="69">+PS5</f>
        <v>มี.ค.</v>
      </c>
      <c r="RT5" s="16" t="str">
        <f t="shared" ref="RT5" si="70">+PT5</f>
        <v>เม.ย.</v>
      </c>
      <c r="RU5" s="16" t="str">
        <f t="shared" ref="RU5" si="71">+PU5</f>
        <v>พ.ค.</v>
      </c>
      <c r="RV5" s="16" t="str">
        <f t="shared" ref="RV5" si="72">+PV5</f>
        <v>มิ.ย.</v>
      </c>
      <c r="RW5" s="16" t="str">
        <f t="shared" ref="RW5" si="73">+PW5</f>
        <v>ก.ค.</v>
      </c>
      <c r="RX5" s="16" t="str">
        <f t="shared" ref="RX5" si="74">+PX5</f>
        <v>ส.ค.</v>
      </c>
      <c r="RY5" s="16" t="str">
        <f t="shared" ref="RY5" si="75">+PY5</f>
        <v>ก.ย.</v>
      </c>
      <c r="RZ5" s="17" t="s">
        <v>16</v>
      </c>
      <c r="SA5" s="16" t="str">
        <f>+QA5</f>
        <v>ต.ค.</v>
      </c>
      <c r="SB5" s="16" t="str">
        <f t="shared" ref="SB5" si="76">+QB5</f>
        <v>พ.ย.</v>
      </c>
      <c r="SC5" s="16" t="str">
        <f t="shared" ref="SC5" si="77">+QC5</f>
        <v>ธ.ค.</v>
      </c>
      <c r="SD5" s="16" t="str">
        <f t="shared" ref="SD5" si="78">+QD5</f>
        <v>ม.ค.</v>
      </c>
      <c r="SE5" s="16" t="str">
        <f t="shared" ref="SE5" si="79">+QE5</f>
        <v>ก.พ.</v>
      </c>
      <c r="SF5" s="16" t="str">
        <f t="shared" ref="SF5" si="80">+QF5</f>
        <v>มี.ค.</v>
      </c>
      <c r="SG5" s="16" t="str">
        <f t="shared" ref="SG5" si="81">+QG5</f>
        <v>เม.ย.</v>
      </c>
      <c r="SH5" s="16" t="str">
        <f t="shared" ref="SH5" si="82">+QH5</f>
        <v>พ.ค.</v>
      </c>
      <c r="SI5" s="16" t="str">
        <f t="shared" ref="SI5" si="83">+QI5</f>
        <v>มิ.ย.</v>
      </c>
      <c r="SJ5" s="16" t="str">
        <f t="shared" ref="SJ5" si="84">+QJ5</f>
        <v>ก.ค.</v>
      </c>
      <c r="SK5" s="16" t="str">
        <f t="shared" ref="SK5" si="85">+QK5</f>
        <v>ส.ค.</v>
      </c>
      <c r="SL5" s="16" t="str">
        <f t="shared" ref="SL5" si="86">+QL5</f>
        <v>ก.ย.</v>
      </c>
      <c r="SM5" s="17" t="s">
        <v>16</v>
      </c>
      <c r="SN5" s="53"/>
      <c r="SO5" s="24"/>
    </row>
    <row r="6" spans="1:509" x14ac:dyDescent="0.55000000000000004">
      <c r="A6" s="5" t="s">
        <v>1</v>
      </c>
      <c r="B6" s="5" t="s">
        <v>8</v>
      </c>
      <c r="C6" s="5" t="s">
        <v>17</v>
      </c>
      <c r="D6" s="4">
        <v>146940</v>
      </c>
      <c r="E6" s="4">
        <v>146940</v>
      </c>
      <c r="F6" s="4">
        <v>146940</v>
      </c>
      <c r="G6" s="4">
        <v>146940</v>
      </c>
      <c r="H6" s="4">
        <f>154050+28440</f>
        <v>182490</v>
      </c>
      <c r="I6" s="4">
        <v>154050</v>
      </c>
      <c r="J6" s="32">
        <f t="shared" ref="J6:O6" si="87">154050+8000</f>
        <v>162050</v>
      </c>
      <c r="K6" s="32">
        <f t="shared" si="87"/>
        <v>162050</v>
      </c>
      <c r="L6" s="32">
        <f t="shared" si="87"/>
        <v>162050</v>
      </c>
      <c r="M6" s="4">
        <f t="shared" si="87"/>
        <v>162050</v>
      </c>
      <c r="N6" s="4">
        <f t="shared" si="87"/>
        <v>162050</v>
      </c>
      <c r="O6" s="4">
        <f t="shared" si="87"/>
        <v>162050</v>
      </c>
      <c r="P6" s="4">
        <f>SUM(D6:O6)</f>
        <v>1896600</v>
      </c>
      <c r="Q6" s="4">
        <v>3000</v>
      </c>
      <c r="R6" s="4">
        <v>3000</v>
      </c>
      <c r="S6" s="4">
        <v>3000</v>
      </c>
      <c r="T6" s="4">
        <v>3000</v>
      </c>
      <c r="U6" s="4">
        <v>3000</v>
      </c>
      <c r="V6" s="4">
        <f>3000-600</f>
        <v>2400</v>
      </c>
      <c r="W6" s="32">
        <v>2400</v>
      </c>
      <c r="X6" s="32">
        <v>2400</v>
      </c>
      <c r="Y6" s="4">
        <v>3000</v>
      </c>
      <c r="Z6" s="4">
        <v>3000</v>
      </c>
      <c r="AA6" s="4">
        <v>3000</v>
      </c>
      <c r="AB6" s="4">
        <f>3000-1800</f>
        <v>1200</v>
      </c>
      <c r="AC6" s="4">
        <f>SUM(Q6:AB6)</f>
        <v>32400</v>
      </c>
      <c r="AD6" s="4">
        <v>3523</v>
      </c>
      <c r="AE6" s="4">
        <v>3523</v>
      </c>
      <c r="AF6" s="4">
        <v>3523</v>
      </c>
      <c r="AG6" s="4">
        <v>3523</v>
      </c>
      <c r="AH6" s="4">
        <f>1312+704</f>
        <v>2016</v>
      </c>
      <c r="AI6" s="4">
        <v>3699</v>
      </c>
      <c r="AJ6" s="32">
        <v>3699</v>
      </c>
      <c r="AK6" s="32">
        <v>3699</v>
      </c>
      <c r="AL6" s="4">
        <v>3699</v>
      </c>
      <c r="AM6" s="4">
        <v>3699</v>
      </c>
      <c r="AN6" s="4">
        <v>3699</v>
      </c>
      <c r="AO6" s="4">
        <v>3699</v>
      </c>
      <c r="AP6" s="4">
        <f>SUM(AD6:AO6)</f>
        <v>42001</v>
      </c>
      <c r="AQ6" s="4">
        <f>+P6+AC6+AP6</f>
        <v>1971001</v>
      </c>
      <c r="AR6" s="4">
        <v>283120</v>
      </c>
      <c r="AS6" s="4">
        <v>283120</v>
      </c>
      <c r="AT6" s="4">
        <v>283120</v>
      </c>
      <c r="AU6" s="4">
        <v>283120</v>
      </c>
      <c r="AV6" s="4">
        <f>295070+47800</f>
        <v>342870</v>
      </c>
      <c r="AW6" s="4">
        <v>295070</v>
      </c>
      <c r="AX6" s="32">
        <f t="shared" ref="AX6:BC6" si="88">295070+16000</f>
        <v>311070</v>
      </c>
      <c r="AY6" s="32">
        <f t="shared" si="88"/>
        <v>311070</v>
      </c>
      <c r="AZ6" s="32">
        <f t="shared" si="88"/>
        <v>311070</v>
      </c>
      <c r="BA6" s="4">
        <f t="shared" si="88"/>
        <v>311070</v>
      </c>
      <c r="BB6" s="4">
        <f t="shared" si="88"/>
        <v>311070</v>
      </c>
      <c r="BC6" s="4">
        <f t="shared" si="88"/>
        <v>311070</v>
      </c>
      <c r="BD6" s="4">
        <f>SUM(AR6:BC6)</f>
        <v>3636840</v>
      </c>
      <c r="BE6" s="4">
        <v>6000</v>
      </c>
      <c r="BF6" s="4">
        <v>6000</v>
      </c>
      <c r="BG6" s="4">
        <v>6000</v>
      </c>
      <c r="BH6" s="4">
        <v>6000</v>
      </c>
      <c r="BI6" s="4">
        <v>6000</v>
      </c>
      <c r="BJ6" s="4">
        <f>6000-1200</f>
        <v>4800</v>
      </c>
      <c r="BK6" s="32">
        <v>4800</v>
      </c>
      <c r="BL6" s="32">
        <v>4800</v>
      </c>
      <c r="BM6" s="4">
        <v>6000</v>
      </c>
      <c r="BN6" s="4">
        <v>6000</v>
      </c>
      <c r="BO6" s="4">
        <v>6000</v>
      </c>
      <c r="BP6" s="4">
        <f>6000-3600</f>
        <v>2400</v>
      </c>
      <c r="BQ6" s="4">
        <f>SUM(BE6:BP6)</f>
        <v>64800</v>
      </c>
      <c r="BR6" s="4">
        <v>8492</v>
      </c>
      <c r="BS6" s="4">
        <v>8492</v>
      </c>
      <c r="BT6" s="4">
        <v>8492</v>
      </c>
      <c r="BU6" s="4">
        <v>8492</v>
      </c>
      <c r="BV6" s="4">
        <f>8851+1436</f>
        <v>10287</v>
      </c>
      <c r="BW6" s="4">
        <v>8851</v>
      </c>
      <c r="BX6" s="32">
        <v>8851</v>
      </c>
      <c r="BY6" s="32">
        <v>8851</v>
      </c>
      <c r="BZ6" s="4">
        <v>8851</v>
      </c>
      <c r="CA6" s="4">
        <v>8851</v>
      </c>
      <c r="CB6" s="4">
        <v>8851</v>
      </c>
      <c r="CC6" s="4">
        <v>8851</v>
      </c>
      <c r="CD6" s="4">
        <f>SUM(BR6:CC6)</f>
        <v>106212</v>
      </c>
      <c r="CE6" s="4">
        <f>+BD6+BQ6+CD6</f>
        <v>3807852</v>
      </c>
      <c r="CF6" s="4">
        <v>197530</v>
      </c>
      <c r="CG6" s="4">
        <v>197530</v>
      </c>
      <c r="CH6" s="4">
        <v>197530</v>
      </c>
      <c r="CI6" s="4">
        <v>197530</v>
      </c>
      <c r="CJ6" s="4">
        <f>203270+22960</f>
        <v>226230</v>
      </c>
      <c r="CK6" s="4">
        <v>203270</v>
      </c>
      <c r="CL6" s="32">
        <f t="shared" ref="CL6:CQ6" si="89">203270+12000</f>
        <v>215270</v>
      </c>
      <c r="CM6" s="32">
        <f t="shared" si="89"/>
        <v>215270</v>
      </c>
      <c r="CN6" s="32">
        <f t="shared" si="89"/>
        <v>215270</v>
      </c>
      <c r="CO6" s="4">
        <f t="shared" si="89"/>
        <v>215270</v>
      </c>
      <c r="CP6" s="4">
        <f t="shared" si="89"/>
        <v>215270</v>
      </c>
      <c r="CQ6" s="4">
        <f t="shared" si="89"/>
        <v>215270</v>
      </c>
      <c r="CR6" s="4">
        <f>SUM(CF6:CQ6)</f>
        <v>2511240</v>
      </c>
      <c r="CS6" s="4">
        <v>4500</v>
      </c>
      <c r="CT6" s="4">
        <v>4500</v>
      </c>
      <c r="CU6" s="4">
        <v>4500</v>
      </c>
      <c r="CV6" s="4">
        <v>4500</v>
      </c>
      <c r="CW6" s="4">
        <v>4500</v>
      </c>
      <c r="CX6" s="4">
        <f>4500-900</f>
        <v>3600</v>
      </c>
      <c r="CY6" s="32">
        <v>3600</v>
      </c>
      <c r="CZ6" s="32">
        <v>3600</v>
      </c>
      <c r="DA6" s="4">
        <v>4500</v>
      </c>
      <c r="DB6" s="4">
        <v>4500</v>
      </c>
      <c r="DC6" s="4">
        <v>4500</v>
      </c>
      <c r="DD6" s="4">
        <f>4500-2700</f>
        <v>1800</v>
      </c>
      <c r="DE6" s="4">
        <f>SUM(CS6:DD6)</f>
        <v>48600</v>
      </c>
      <c r="DF6" s="4">
        <v>5926</v>
      </c>
      <c r="DG6" s="4">
        <v>5926</v>
      </c>
      <c r="DH6" s="4">
        <v>5926</v>
      </c>
      <c r="DI6" s="4">
        <v>5926</v>
      </c>
      <c r="DJ6" s="4">
        <f>6099+688</f>
        <v>6787</v>
      </c>
      <c r="DK6" s="4">
        <v>6099</v>
      </c>
      <c r="DL6" s="32">
        <v>6099</v>
      </c>
      <c r="DM6" s="32">
        <v>6099</v>
      </c>
      <c r="DN6" s="4">
        <v>6099</v>
      </c>
      <c r="DO6" s="4">
        <v>6099</v>
      </c>
      <c r="DP6" s="4">
        <v>6099</v>
      </c>
      <c r="DQ6" s="4">
        <v>6099</v>
      </c>
      <c r="DR6" s="4">
        <f>SUM(DF6:DQ6)</f>
        <v>73184</v>
      </c>
      <c r="DS6" s="4">
        <f>+CR6+DE6+DR6</f>
        <v>2633024</v>
      </c>
      <c r="DT6" s="4">
        <v>265190</v>
      </c>
      <c r="DU6" s="4">
        <v>265190</v>
      </c>
      <c r="DV6" s="4">
        <v>265190</v>
      </c>
      <c r="DW6" s="4">
        <v>265190</v>
      </c>
      <c r="DX6" s="4">
        <f>275080+39560</f>
        <v>314640</v>
      </c>
      <c r="DY6" s="4">
        <v>275080</v>
      </c>
      <c r="DZ6" s="32">
        <f t="shared" ref="DZ6:EE6" si="90">275080+16000</f>
        <v>291080</v>
      </c>
      <c r="EA6" s="32">
        <f t="shared" si="90"/>
        <v>291080</v>
      </c>
      <c r="EB6" s="32">
        <f t="shared" si="90"/>
        <v>291080</v>
      </c>
      <c r="EC6" s="4">
        <f t="shared" si="90"/>
        <v>291080</v>
      </c>
      <c r="ED6" s="4">
        <f t="shared" si="90"/>
        <v>291080</v>
      </c>
      <c r="EE6" s="4">
        <f t="shared" si="90"/>
        <v>291080</v>
      </c>
      <c r="EF6" s="4">
        <f>SUM(DT6:EE6)</f>
        <v>3396960</v>
      </c>
      <c r="EG6" s="4">
        <v>6000</v>
      </c>
      <c r="EH6" s="4">
        <v>6000</v>
      </c>
      <c r="EI6" s="4">
        <v>6000</v>
      </c>
      <c r="EJ6" s="4">
        <v>6000</v>
      </c>
      <c r="EK6" s="4">
        <v>6000</v>
      </c>
      <c r="EL6" s="4">
        <f>6000-1200</f>
        <v>4800</v>
      </c>
      <c r="EM6" s="32">
        <v>4800</v>
      </c>
      <c r="EN6" s="32">
        <v>4800</v>
      </c>
      <c r="EO6" s="4">
        <v>6000</v>
      </c>
      <c r="EP6" s="4">
        <v>6000</v>
      </c>
      <c r="EQ6" s="4">
        <v>6000</v>
      </c>
      <c r="ER6" s="4">
        <f>6000-3600</f>
        <v>2400</v>
      </c>
      <c r="ES6" s="4">
        <f>SUM(EG6:ER6)</f>
        <v>64800</v>
      </c>
      <c r="ET6" s="4">
        <v>6938</v>
      </c>
      <c r="EU6" s="4">
        <v>6938</v>
      </c>
      <c r="EV6" s="4">
        <v>6938</v>
      </c>
      <c r="EW6" s="4">
        <v>6938</v>
      </c>
      <c r="EX6" s="4">
        <f>7189+1008</f>
        <v>8197</v>
      </c>
      <c r="EY6" s="4">
        <v>7189</v>
      </c>
      <c r="EZ6" s="32">
        <v>7189</v>
      </c>
      <c r="FA6" s="32">
        <v>6102</v>
      </c>
      <c r="FB6" s="4">
        <v>6102</v>
      </c>
      <c r="FC6" s="4">
        <v>6102</v>
      </c>
      <c r="FD6" s="4">
        <v>6102</v>
      </c>
      <c r="FE6" s="4">
        <v>6102</v>
      </c>
      <c r="FF6" s="4">
        <f>SUM(ET6:FE6)</f>
        <v>80837</v>
      </c>
      <c r="FG6" s="4">
        <f>+EF6+ES6+FF6</f>
        <v>3542597</v>
      </c>
      <c r="FH6" s="4">
        <f>6480.65+325700</f>
        <v>332180.65000000002</v>
      </c>
      <c r="FI6" s="4">
        <v>325700</v>
      </c>
      <c r="FJ6" s="4">
        <v>325700</v>
      </c>
      <c r="FK6" s="4">
        <v>325700</v>
      </c>
      <c r="FL6" s="4">
        <f>338940+52960</f>
        <v>391900</v>
      </c>
      <c r="FM6" s="4">
        <v>338940</v>
      </c>
      <c r="FN6" s="32">
        <f t="shared" ref="FN6:FS6" si="91">338940+20000</f>
        <v>358940</v>
      </c>
      <c r="FO6" s="32">
        <f t="shared" si="91"/>
        <v>358940</v>
      </c>
      <c r="FP6" s="32">
        <f t="shared" si="91"/>
        <v>358940</v>
      </c>
      <c r="FQ6" s="4">
        <f t="shared" si="91"/>
        <v>358940</v>
      </c>
      <c r="FR6" s="4">
        <f t="shared" si="91"/>
        <v>358940</v>
      </c>
      <c r="FS6" s="4">
        <f t="shared" si="91"/>
        <v>358940</v>
      </c>
      <c r="FT6" s="4">
        <f>SUM(FH6:FS6)</f>
        <v>4193760.65</v>
      </c>
      <c r="FU6" s="4">
        <v>7500</v>
      </c>
      <c r="FV6" s="4">
        <v>7500</v>
      </c>
      <c r="FW6" s="4">
        <v>7500</v>
      </c>
      <c r="FX6" s="4">
        <v>7500</v>
      </c>
      <c r="FY6" s="4">
        <v>7500</v>
      </c>
      <c r="FZ6" s="4">
        <f>7500-1500</f>
        <v>6000</v>
      </c>
      <c r="GA6" s="32">
        <v>6000</v>
      </c>
      <c r="GB6" s="32">
        <v>6000</v>
      </c>
      <c r="GC6" s="4">
        <v>7500</v>
      </c>
      <c r="GD6" s="4">
        <v>7500</v>
      </c>
      <c r="GE6" s="4">
        <v>7500</v>
      </c>
      <c r="GF6" s="4">
        <f>7500-4500</f>
        <v>3000</v>
      </c>
      <c r="GG6" s="4">
        <f>SUM(FU6:GF6)</f>
        <v>81000</v>
      </c>
      <c r="GH6" s="4">
        <f>195+9771</f>
        <v>9966</v>
      </c>
      <c r="GI6" s="4">
        <v>9771</v>
      </c>
      <c r="GJ6" s="4">
        <v>9771</v>
      </c>
      <c r="GK6" s="4">
        <v>9771</v>
      </c>
      <c r="GL6" s="4">
        <f>10169+1596</f>
        <v>11765</v>
      </c>
      <c r="GM6" s="4">
        <v>10169</v>
      </c>
      <c r="GN6" s="32">
        <v>10169</v>
      </c>
      <c r="GO6" s="32">
        <v>10169</v>
      </c>
      <c r="GP6" s="4">
        <v>10169</v>
      </c>
      <c r="GQ6" s="4">
        <v>10169</v>
      </c>
      <c r="GR6" s="4">
        <v>10169</v>
      </c>
      <c r="GS6" s="4">
        <v>10169</v>
      </c>
      <c r="GT6" s="4">
        <f>SUM(GH6:GS6)</f>
        <v>122227</v>
      </c>
      <c r="GU6" s="4">
        <f>+FT6+GG6+GT6</f>
        <v>4396987.6500000004</v>
      </c>
      <c r="GV6" s="4">
        <v>303420</v>
      </c>
      <c r="GW6" s="4">
        <v>303420</v>
      </c>
      <c r="GX6" s="4">
        <v>303420</v>
      </c>
      <c r="GY6" s="4">
        <v>303420</v>
      </c>
      <c r="GZ6" s="4">
        <f>314990+46280</f>
        <v>361270</v>
      </c>
      <c r="HA6" s="4">
        <v>314990</v>
      </c>
      <c r="HB6" s="32">
        <f t="shared" ref="HB6:HG6" si="92">314990+18000</f>
        <v>332990</v>
      </c>
      <c r="HC6" s="32">
        <f t="shared" si="92"/>
        <v>332990</v>
      </c>
      <c r="HD6" s="32">
        <f t="shared" si="92"/>
        <v>332990</v>
      </c>
      <c r="HE6" s="4">
        <f t="shared" si="92"/>
        <v>332990</v>
      </c>
      <c r="HF6" s="4">
        <f t="shared" si="92"/>
        <v>332990</v>
      </c>
      <c r="HG6" s="4">
        <f t="shared" si="92"/>
        <v>332990</v>
      </c>
      <c r="HH6" s="4">
        <f>SUM(GV6:HG6)</f>
        <v>3887880</v>
      </c>
      <c r="HI6" s="4">
        <v>6750</v>
      </c>
      <c r="HJ6" s="4">
        <v>6750</v>
      </c>
      <c r="HK6" s="4">
        <v>6750</v>
      </c>
      <c r="HL6" s="4">
        <v>6750</v>
      </c>
      <c r="HM6" s="4">
        <v>6750</v>
      </c>
      <c r="HN6" s="4">
        <f>6750-1350</f>
        <v>5400</v>
      </c>
      <c r="HO6" s="32">
        <v>5400</v>
      </c>
      <c r="HP6" s="32">
        <v>5400</v>
      </c>
      <c r="HQ6" s="4">
        <v>6750</v>
      </c>
      <c r="HR6" s="4">
        <v>6750</v>
      </c>
      <c r="HS6" s="4">
        <v>6750</v>
      </c>
      <c r="HT6" s="4">
        <f>6750-4050</f>
        <v>2700</v>
      </c>
      <c r="HU6" s="4">
        <f>SUM(HI6:HT6)</f>
        <v>72900</v>
      </c>
      <c r="HV6" s="4">
        <v>9102</v>
      </c>
      <c r="HW6" s="4">
        <v>9102</v>
      </c>
      <c r="HX6" s="4">
        <v>9102</v>
      </c>
      <c r="HY6" s="4">
        <v>9102</v>
      </c>
      <c r="HZ6" s="4">
        <f>9450+1388</f>
        <v>10838</v>
      </c>
      <c r="IA6" s="4">
        <v>9450</v>
      </c>
      <c r="IB6" s="32">
        <v>9450</v>
      </c>
      <c r="IC6" s="32">
        <v>9450</v>
      </c>
      <c r="ID6" s="4">
        <v>9450</v>
      </c>
      <c r="IE6" s="4">
        <v>9450</v>
      </c>
      <c r="IF6" s="4">
        <v>9450</v>
      </c>
      <c r="IG6" s="4">
        <v>9450</v>
      </c>
      <c r="IH6" s="4">
        <f>SUM(HV6:IG6)</f>
        <v>113396</v>
      </c>
      <c r="II6" s="4">
        <f>+HH6+HU6+IH6</f>
        <v>4074176</v>
      </c>
      <c r="IJ6" s="4">
        <v>281420</v>
      </c>
      <c r="IK6" s="4">
        <v>281420</v>
      </c>
      <c r="IL6" s="4">
        <v>281420</v>
      </c>
      <c r="IM6" s="4">
        <v>281420</v>
      </c>
      <c r="IN6" s="4">
        <f>293200+47120</f>
        <v>340320</v>
      </c>
      <c r="IO6" s="4">
        <v>293200</v>
      </c>
      <c r="IP6" s="32">
        <f t="shared" ref="IP6:IU6" si="93">293200+16000</f>
        <v>309200</v>
      </c>
      <c r="IQ6" s="32">
        <f t="shared" si="93"/>
        <v>309200</v>
      </c>
      <c r="IR6" s="32">
        <f t="shared" si="93"/>
        <v>309200</v>
      </c>
      <c r="IS6" s="4">
        <f t="shared" si="93"/>
        <v>309200</v>
      </c>
      <c r="IT6" s="4">
        <f t="shared" si="93"/>
        <v>309200</v>
      </c>
      <c r="IU6" s="4">
        <f t="shared" si="93"/>
        <v>309200</v>
      </c>
      <c r="IV6" s="4">
        <f>SUM(IJ6:IU6)</f>
        <v>3614400</v>
      </c>
      <c r="IW6" s="4">
        <v>6000</v>
      </c>
      <c r="IX6" s="4">
        <v>6000</v>
      </c>
      <c r="IY6" s="4">
        <v>6000</v>
      </c>
      <c r="IZ6" s="4">
        <v>6000</v>
      </c>
      <c r="JA6" s="4">
        <v>6000</v>
      </c>
      <c r="JB6" s="4">
        <f>6000-1200</f>
        <v>4800</v>
      </c>
      <c r="JC6" s="32">
        <v>4800</v>
      </c>
      <c r="JD6" s="32">
        <v>4800</v>
      </c>
      <c r="JE6" s="4">
        <v>6000</v>
      </c>
      <c r="JF6" s="4">
        <v>6000</v>
      </c>
      <c r="JG6" s="4">
        <v>6000</v>
      </c>
      <c r="JH6" s="4">
        <f>6000-3600</f>
        <v>2400</v>
      </c>
      <c r="JI6" s="4">
        <f>SUM(IW6:JH6)</f>
        <v>64800</v>
      </c>
      <c r="JJ6" s="4">
        <v>6301</v>
      </c>
      <c r="JK6" s="4">
        <v>6301</v>
      </c>
      <c r="JL6" s="4">
        <v>6301</v>
      </c>
      <c r="JM6" s="4">
        <v>6301</v>
      </c>
      <c r="JN6" s="4">
        <f>6565+1056</f>
        <v>7621</v>
      </c>
      <c r="JO6" s="4">
        <v>6565</v>
      </c>
      <c r="JP6" s="32">
        <v>6565</v>
      </c>
      <c r="JQ6" s="32">
        <v>6565</v>
      </c>
      <c r="JR6" s="4">
        <v>6565</v>
      </c>
      <c r="JS6" s="4">
        <v>6565</v>
      </c>
      <c r="JT6" s="4">
        <v>6565</v>
      </c>
      <c r="JU6" s="4">
        <v>6565</v>
      </c>
      <c r="JV6" s="4">
        <f>SUM(JJ6:JU6)</f>
        <v>78780</v>
      </c>
      <c r="JW6" s="4">
        <f>+IV6+JI6+JV6</f>
        <v>3757980</v>
      </c>
      <c r="JX6" s="4">
        <v>327200</v>
      </c>
      <c r="JY6" s="4">
        <v>327200</v>
      </c>
      <c r="JZ6" s="4">
        <v>327200</v>
      </c>
      <c r="KA6" s="4">
        <v>327200</v>
      </c>
      <c r="KB6" s="4">
        <f>339140+47760</f>
        <v>386900</v>
      </c>
      <c r="KC6" s="4">
        <v>339140</v>
      </c>
      <c r="KD6" s="32">
        <f t="shared" ref="KD6:KI6" si="94">339140+18000</f>
        <v>357140</v>
      </c>
      <c r="KE6" s="32">
        <f t="shared" si="94"/>
        <v>357140</v>
      </c>
      <c r="KF6" s="32">
        <f t="shared" si="94"/>
        <v>357140</v>
      </c>
      <c r="KG6" s="4">
        <f t="shared" si="94"/>
        <v>357140</v>
      </c>
      <c r="KH6" s="4">
        <f t="shared" si="94"/>
        <v>357140</v>
      </c>
      <c r="KI6" s="4">
        <f t="shared" si="94"/>
        <v>357140</v>
      </c>
      <c r="KJ6" s="4">
        <f>SUM(JX6:KI6)</f>
        <v>4177680</v>
      </c>
      <c r="KK6" s="4">
        <v>6750</v>
      </c>
      <c r="KL6" s="4">
        <v>6750</v>
      </c>
      <c r="KM6" s="4">
        <v>6750</v>
      </c>
      <c r="KN6" s="4">
        <v>6750</v>
      </c>
      <c r="KO6" s="4">
        <v>6750</v>
      </c>
      <c r="KP6" s="4">
        <f>6750-1350</f>
        <v>5400</v>
      </c>
      <c r="KQ6" s="32">
        <v>5400</v>
      </c>
      <c r="KR6" s="32">
        <v>5400</v>
      </c>
      <c r="KS6" s="4">
        <v>6750</v>
      </c>
      <c r="KT6" s="4">
        <v>6750</v>
      </c>
      <c r="KU6" s="4">
        <v>6750</v>
      </c>
      <c r="KV6" s="4">
        <f>6750-4050</f>
        <v>2700</v>
      </c>
      <c r="KW6" s="4">
        <f>SUM(KK6:KV6)</f>
        <v>72900</v>
      </c>
      <c r="KX6" s="4">
        <v>9817</v>
      </c>
      <c r="KY6" s="4">
        <v>9817</v>
      </c>
      <c r="KZ6" s="4">
        <v>9817</v>
      </c>
      <c r="LA6" s="4">
        <v>9817</v>
      </c>
      <c r="LB6" s="4">
        <f>10175+1436</f>
        <v>11611</v>
      </c>
      <c r="LC6" s="4">
        <v>10175</v>
      </c>
      <c r="LD6" s="32">
        <v>10175</v>
      </c>
      <c r="LE6" s="32">
        <v>10175</v>
      </c>
      <c r="LF6" s="4">
        <v>10175</v>
      </c>
      <c r="LG6" s="4">
        <v>10175</v>
      </c>
      <c r="LH6" s="4">
        <v>10175</v>
      </c>
      <c r="LI6" s="4">
        <v>10175</v>
      </c>
      <c r="LJ6" s="4">
        <f>SUM(KX6:LI6)</f>
        <v>122104</v>
      </c>
      <c r="LK6" s="4">
        <f>+KJ6+KW6+LJ6</f>
        <v>4372684</v>
      </c>
      <c r="LL6" s="4">
        <v>224790</v>
      </c>
      <c r="LM6" s="4">
        <v>195886.67</v>
      </c>
      <c r="LN6" s="4">
        <v>191440</v>
      </c>
      <c r="LO6" s="4">
        <v>191440</v>
      </c>
      <c r="LP6" s="4">
        <f>199680+33912</f>
        <v>233592</v>
      </c>
      <c r="LQ6" s="4">
        <v>199680</v>
      </c>
      <c r="LR6" s="32">
        <f>199680+12000</f>
        <v>211680</v>
      </c>
      <c r="LS6" s="32">
        <f>199680+12000</f>
        <v>211680</v>
      </c>
      <c r="LT6" s="32">
        <f>199680+12000</f>
        <v>211680</v>
      </c>
      <c r="LU6" s="4">
        <f>199680+12000</f>
        <v>211680</v>
      </c>
      <c r="LV6" s="4">
        <f>12193.55+231180+12000</f>
        <v>255373.55</v>
      </c>
      <c r="LW6" s="4">
        <f>231180+12000</f>
        <v>243180</v>
      </c>
      <c r="LX6" s="4">
        <f>SUM(LL6:LW6)</f>
        <v>2582102.2199999997</v>
      </c>
      <c r="LY6" s="4">
        <v>5250</v>
      </c>
      <c r="LZ6" s="4">
        <v>4722</v>
      </c>
      <c r="MA6" s="4">
        <v>4500</v>
      </c>
      <c r="MB6" s="4">
        <v>4500</v>
      </c>
      <c r="MC6" s="4">
        <v>4500</v>
      </c>
      <c r="MD6" s="4">
        <f>4500-900</f>
        <v>3600</v>
      </c>
      <c r="ME6" s="32">
        <v>3600</v>
      </c>
      <c r="MF6" s="32">
        <v>3600</v>
      </c>
      <c r="MG6" s="4">
        <v>4500</v>
      </c>
      <c r="MH6" s="4">
        <v>4500</v>
      </c>
      <c r="MI6" s="4">
        <f>610+5250</f>
        <v>5860</v>
      </c>
      <c r="MJ6" s="4">
        <f>5250-3150</f>
        <v>2100</v>
      </c>
      <c r="MK6" s="4">
        <f>SUM(LY6:MJ6)</f>
        <v>51232</v>
      </c>
      <c r="ML6" s="4">
        <v>3864</v>
      </c>
      <c r="MM6" s="4">
        <v>3864</v>
      </c>
      <c r="MN6" s="4">
        <v>3864</v>
      </c>
      <c r="MO6" s="4">
        <v>3864</v>
      </c>
      <c r="MP6" s="4">
        <f>4031+672</f>
        <v>4703</v>
      </c>
      <c r="MQ6" s="4">
        <v>4031</v>
      </c>
      <c r="MR6" s="32">
        <v>4031</v>
      </c>
      <c r="MS6" s="32">
        <v>4031</v>
      </c>
      <c r="MT6" s="4">
        <v>4031</v>
      </c>
      <c r="MU6" s="4">
        <v>4031</v>
      </c>
      <c r="MV6" s="4">
        <v>4031</v>
      </c>
      <c r="MW6" s="4">
        <v>4031</v>
      </c>
      <c r="MX6" s="4">
        <f>SUM(ML6:MW6)</f>
        <v>48376</v>
      </c>
      <c r="MY6" s="4">
        <f>+LX6+MK6+MX6</f>
        <v>2681710.2199999997</v>
      </c>
      <c r="MZ6" s="4"/>
      <c r="NA6" s="4"/>
      <c r="NB6" s="4"/>
      <c r="NC6" s="4"/>
      <c r="ND6" s="4"/>
      <c r="NE6" s="4"/>
      <c r="NF6" s="32"/>
      <c r="NG6" s="32"/>
      <c r="NH6" s="4"/>
      <c r="NI6" s="4"/>
      <c r="NJ6" s="4"/>
      <c r="NK6" s="4"/>
      <c r="NL6" s="4">
        <f>SUM(MZ6:NK6)</f>
        <v>0</v>
      </c>
      <c r="NM6" s="4"/>
      <c r="NN6" s="4"/>
      <c r="NO6" s="4"/>
      <c r="NP6" s="4"/>
      <c r="NQ6" s="4"/>
      <c r="NR6" s="4"/>
      <c r="NS6" s="32"/>
      <c r="NT6" s="32"/>
      <c r="NU6" s="4"/>
      <c r="NV6" s="4"/>
      <c r="NW6" s="4"/>
      <c r="NX6" s="4"/>
      <c r="NY6" s="4">
        <f>SUM(NM6:NX6)</f>
        <v>0</v>
      </c>
      <c r="NZ6" s="4"/>
      <c r="OA6" s="4"/>
      <c r="OB6" s="4"/>
      <c r="OC6" s="4"/>
      <c r="OD6" s="4"/>
      <c r="OE6" s="4"/>
      <c r="OF6" s="32"/>
      <c r="OG6" s="32"/>
      <c r="OH6" s="4"/>
      <c r="OI6" s="4"/>
      <c r="OJ6" s="4"/>
      <c r="OK6" s="4"/>
      <c r="OL6" s="4">
        <f>SUM(NZ6:OK6)</f>
        <v>0</v>
      </c>
      <c r="OM6" s="4">
        <f>+NL6+NY6+OL6</f>
        <v>0</v>
      </c>
      <c r="ON6" s="4">
        <v>15500</v>
      </c>
      <c r="OO6" s="4">
        <v>15500</v>
      </c>
      <c r="OP6" s="4">
        <f>15500+31612.9</f>
        <v>47112.9</v>
      </c>
      <c r="OQ6" s="4">
        <f>9900+5600+5600</f>
        <v>21100</v>
      </c>
      <c r="OR6" s="4">
        <v>21100</v>
      </c>
      <c r="OS6" s="4">
        <v>21100</v>
      </c>
      <c r="OT6" s="32">
        <v>21100</v>
      </c>
      <c r="OU6" s="32">
        <v>21100</v>
      </c>
      <c r="OV6" s="4">
        <v>21100</v>
      </c>
      <c r="OW6" s="4">
        <v>21100</v>
      </c>
      <c r="OX6" s="4">
        <f>21100+141625.81</f>
        <v>162725.81</v>
      </c>
      <c r="OY6" s="4">
        <v>26700</v>
      </c>
      <c r="OZ6" s="4">
        <f>SUM(ON6:OY6)</f>
        <v>415238.70999999996</v>
      </c>
      <c r="PA6" s="4">
        <v>11200</v>
      </c>
      <c r="PB6" s="4">
        <v>11200</v>
      </c>
      <c r="PC6" s="4">
        <v>11200</v>
      </c>
      <c r="PD6" s="4">
        <v>11200</v>
      </c>
      <c r="PE6" s="4">
        <v>11200</v>
      </c>
      <c r="PF6" s="4">
        <v>11200</v>
      </c>
      <c r="PG6" s="32">
        <v>11200</v>
      </c>
      <c r="PH6" s="32">
        <v>11200</v>
      </c>
      <c r="PI6" s="4">
        <v>11200</v>
      </c>
      <c r="PJ6" s="4">
        <v>11200</v>
      </c>
      <c r="PK6" s="4">
        <v>11200</v>
      </c>
      <c r="PL6" s="4">
        <v>11200</v>
      </c>
      <c r="PM6" s="4">
        <f>SUM(PA6:PL6)</f>
        <v>134400</v>
      </c>
      <c r="PN6" s="4">
        <f>5600+91280</f>
        <v>96880</v>
      </c>
      <c r="PO6" s="4">
        <v>11200</v>
      </c>
      <c r="PP6" s="4">
        <v>11200</v>
      </c>
      <c r="PQ6" s="4">
        <v>11200</v>
      </c>
      <c r="PR6" s="4">
        <v>11200</v>
      </c>
      <c r="PS6" s="4">
        <v>11200</v>
      </c>
      <c r="PT6" s="32">
        <v>11200</v>
      </c>
      <c r="PU6" s="32">
        <f>11200+112933.33</f>
        <v>124133.33</v>
      </c>
      <c r="PV6" s="4">
        <v>16800</v>
      </c>
      <c r="PW6" s="4">
        <v>16800</v>
      </c>
      <c r="PX6" s="4">
        <v>16800</v>
      </c>
      <c r="PY6" s="4">
        <v>16800</v>
      </c>
      <c r="PZ6" s="4">
        <f>SUM(PN6:PY6)</f>
        <v>355413.33</v>
      </c>
      <c r="QA6" s="4">
        <v>11200</v>
      </c>
      <c r="QB6" s="4">
        <v>11200</v>
      </c>
      <c r="QC6" s="4">
        <v>11200</v>
      </c>
      <c r="QD6" s="4">
        <v>11200</v>
      </c>
      <c r="QE6" s="4">
        <f>96825.81+16800</f>
        <v>113625.81</v>
      </c>
      <c r="QF6" s="4">
        <v>16800</v>
      </c>
      <c r="QG6" s="32">
        <v>16800</v>
      </c>
      <c r="QH6" s="32">
        <f>16800+119406.45</f>
        <v>136206.45000000001</v>
      </c>
      <c r="QI6" s="4">
        <v>22400</v>
      </c>
      <c r="QJ6" s="4">
        <v>22400</v>
      </c>
      <c r="QK6" s="4">
        <v>16800</v>
      </c>
      <c r="QL6" s="4">
        <v>16800</v>
      </c>
      <c r="QM6" s="4">
        <f>SUM(QA6:QL6)</f>
        <v>406632.26</v>
      </c>
      <c r="QN6" s="4">
        <v>5600</v>
      </c>
      <c r="QO6" s="4">
        <v>5600</v>
      </c>
      <c r="QP6" s="4">
        <v>5600</v>
      </c>
      <c r="QQ6" s="4">
        <v>5600</v>
      </c>
      <c r="QR6" s="4">
        <v>5600</v>
      </c>
      <c r="QS6" s="4">
        <v>5600</v>
      </c>
      <c r="QT6" s="32">
        <v>5600</v>
      </c>
      <c r="QU6" s="32">
        <v>5600</v>
      </c>
      <c r="QV6" s="4">
        <v>5600</v>
      </c>
      <c r="QW6" s="4">
        <v>5600</v>
      </c>
      <c r="QX6" s="4">
        <v>5600</v>
      </c>
      <c r="QY6" s="4">
        <v>5600</v>
      </c>
      <c r="QZ6" s="4">
        <f>SUM(QN6:QY6)</f>
        <v>67200</v>
      </c>
      <c r="RA6" s="4"/>
      <c r="RB6" s="4"/>
      <c r="RC6" s="4"/>
      <c r="RD6" s="4"/>
      <c r="RE6" s="4">
        <f>102245.16+5600</f>
        <v>107845.16</v>
      </c>
      <c r="RF6" s="4">
        <v>5600</v>
      </c>
      <c r="RG6" s="32">
        <v>5600</v>
      </c>
      <c r="RH6" s="32">
        <f>5600+106941.94</f>
        <v>112541.94</v>
      </c>
      <c r="RI6" s="4">
        <v>11200</v>
      </c>
      <c r="RJ6" s="4">
        <v>11200</v>
      </c>
      <c r="RK6" s="4">
        <v>11200</v>
      </c>
      <c r="RL6" s="4">
        <v>11200</v>
      </c>
      <c r="RM6" s="4">
        <f>SUM(RA6:RL6)</f>
        <v>276387.09999999998</v>
      </c>
      <c r="RN6" s="4"/>
      <c r="RO6" s="4"/>
      <c r="RP6" s="4"/>
      <c r="RQ6" s="4"/>
      <c r="RR6" s="4"/>
      <c r="RS6" s="4"/>
      <c r="RT6" s="32"/>
      <c r="RU6" s="32"/>
      <c r="RV6" s="4"/>
      <c r="RW6" s="4"/>
      <c r="RX6" s="4">
        <v>149333.32999999999</v>
      </c>
      <c r="RY6" s="4">
        <v>5600</v>
      </c>
      <c r="RZ6" s="4">
        <f>SUM(RN6:RY6)</f>
        <v>154933.32999999999</v>
      </c>
      <c r="SA6" s="4"/>
      <c r="SB6" s="4"/>
      <c r="SC6" s="4"/>
      <c r="SD6" s="4"/>
      <c r="SE6" s="4"/>
      <c r="SF6" s="4"/>
      <c r="SG6" s="32"/>
      <c r="SH6" s="32"/>
      <c r="SI6" s="4"/>
      <c r="SJ6" s="4"/>
      <c r="SK6" s="4"/>
      <c r="SL6" s="4"/>
      <c r="SM6" s="4">
        <f>SUM(SA6:SL6)</f>
        <v>0</v>
      </c>
      <c r="SN6" s="4">
        <f>+OZ6+PM6+PZ6+QM6+QZ6+RM6+RZ6+SM6</f>
        <v>1810204.73</v>
      </c>
      <c r="SO6" s="13">
        <f>+AQ6+CE6+DS6+FG6+GU6+II6+JW6+LK6+MY6+OM6+SN6</f>
        <v>33048216.599999998</v>
      </c>
    </row>
    <row r="7" spans="1:509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95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96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97">SUM(AD7:AO7)</f>
        <v>0</v>
      </c>
      <c r="AQ7" s="4">
        <f t="shared" ref="AQ7:AQ40" si="98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99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100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101">SUM(BR7:CC7)</f>
        <v>0</v>
      </c>
      <c r="CE7" s="4">
        <f t="shared" ref="CE7:CE40" si="102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103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104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105">SUM(DF7:DQ7)</f>
        <v>0</v>
      </c>
      <c r="DS7" s="4">
        <f t="shared" ref="DS7:DS40" si="106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40" si="107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40" si="108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109">SUM(ET7:FE7)</f>
        <v>0</v>
      </c>
      <c r="FG7" s="4">
        <f t="shared" ref="FG7:FG40" si="110">+EF7+ES7+FF7</f>
        <v>0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>
        <f t="shared" ref="FT7:FT40" si="111">SUM(FH7:FS7)</f>
        <v>0</v>
      </c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>
        <f t="shared" ref="GG7:GG40" si="112">SUM(FU7:GF7)</f>
        <v>0</v>
      </c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>
        <f t="shared" ref="GT7:GT40" si="113">SUM(GH7:GS7)</f>
        <v>0</v>
      </c>
      <c r="GU7" s="4">
        <f t="shared" ref="GU7:GU40" si="114">+FT7+GG7+GT7</f>
        <v>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 t="shared" ref="HH7:HH40" si="115">SUM(GV7:HG7)</f>
        <v>0</v>
      </c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>
        <f t="shared" ref="HU7:HU40" si="116">SUM(HI7:HT7)</f>
        <v>0</v>
      </c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f t="shared" ref="IH7:IH40" si="117">SUM(HV7:IG7)</f>
        <v>0</v>
      </c>
      <c r="II7" s="4">
        <f t="shared" ref="II7:II40" si="118">+HH7+HU7+IH7</f>
        <v>0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119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120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121">SUM(JJ7:JU7)</f>
        <v>0</v>
      </c>
      <c r="JW7" s="4">
        <f t="shared" ref="JW7:JW40" si="122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123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124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125">SUM(KX7:LI7)</f>
        <v>0</v>
      </c>
      <c r="LK7" s="4">
        <f t="shared" ref="LK7:LK40" si="126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127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128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129">SUM(ML7:MW7)</f>
        <v>0</v>
      </c>
      <c r="MY7" s="4">
        <f t="shared" ref="MY7:MY40" si="130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 t="shared" ref="NL7:NL40" si="131">SUM(MZ7:NK7)</f>
        <v>0</v>
      </c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>
        <f t="shared" ref="NY7:NY40" si="132">SUM(NM7:NX7)</f>
        <v>0</v>
      </c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f t="shared" ref="OL7:OL40" si="133">SUM(NZ7:OK7)</f>
        <v>0</v>
      </c>
      <c r="OM7" s="4">
        <f t="shared" ref="OM7:OM40" si="134">+NL7+NY7+OL7</f>
        <v>0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>
        <f t="shared" ref="OZ7:OZ40" si="135">SUM(ON7:OY7)</f>
        <v>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f t="shared" ref="PM7:PM40" si="136">SUM(PA7:PL7)</f>
        <v>0</v>
      </c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f t="shared" ref="PZ7:PZ39" si="137">SUM(PN7:PY7)</f>
        <v>0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f t="shared" ref="QM7:QM39" si="138">SUM(QA7:QL7)</f>
        <v>0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f t="shared" ref="QZ7:QZ39" si="139">SUM(QN7:QY7)</f>
        <v>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f t="shared" ref="RM7:RM39" si="140">SUM(RA7:RL7)</f>
        <v>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f t="shared" ref="RZ7:RZ39" si="141">SUM(RN7:RY7)</f>
        <v>0</v>
      </c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>
        <f t="shared" ref="SM7:SM39" si="142">SUM(SA7:SL7)</f>
        <v>0</v>
      </c>
      <c r="SN7" s="4">
        <f t="shared" ref="SN7:SN40" si="143">+OZ7+PM7+PZ7+QM7+QZ7+RM7+RZ7+SM7</f>
        <v>0</v>
      </c>
      <c r="SO7" s="13">
        <f t="shared" ref="SO7:SO39" si="144">+AQ7+CE7+DS7+FG7+GU7+II7+JW7+LK7+MY7+OM7+SN7</f>
        <v>0</v>
      </c>
    </row>
    <row r="8" spans="1:509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95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96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97"/>
        <v>0</v>
      </c>
      <c r="AQ8" s="4">
        <f t="shared" si="98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99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100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101"/>
        <v>0</v>
      </c>
      <c r="CE8" s="4">
        <f t="shared" si="102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103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104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105"/>
        <v>0</v>
      </c>
      <c r="DS8" s="4">
        <f t="shared" si="106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107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108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109"/>
        <v>0</v>
      </c>
      <c r="FG8" s="4">
        <f t="shared" si="110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111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112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113"/>
        <v>0</v>
      </c>
      <c r="GU8" s="4">
        <f t="shared" si="114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115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116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117"/>
        <v>0</v>
      </c>
      <c r="II8" s="4">
        <f t="shared" si="118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119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120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121"/>
        <v>0</v>
      </c>
      <c r="JW8" s="4">
        <f t="shared" si="122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123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124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125"/>
        <v>0</v>
      </c>
      <c r="LK8" s="4">
        <f t="shared" si="126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127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128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129"/>
        <v>0</v>
      </c>
      <c r="MY8" s="4">
        <f t="shared" si="130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si="131"/>
        <v>0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>
        <f t="shared" si="132"/>
        <v>0</v>
      </c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>
        <f t="shared" si="133"/>
        <v>0</v>
      </c>
      <c r="OM8" s="4">
        <f t="shared" si="134"/>
        <v>0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>
        <f t="shared" si="135"/>
        <v>0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f t="shared" si="136"/>
        <v>0</v>
      </c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f t="shared" si="137"/>
        <v>0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f t="shared" si="138"/>
        <v>0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f t="shared" si="139"/>
        <v>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f t="shared" si="140"/>
        <v>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f t="shared" si="141"/>
        <v>0</v>
      </c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>
        <f t="shared" si="142"/>
        <v>0</v>
      </c>
      <c r="SN8" s="4">
        <f t="shared" si="143"/>
        <v>0</v>
      </c>
      <c r="SO8" s="13">
        <f t="shared" si="144"/>
        <v>0</v>
      </c>
    </row>
    <row r="9" spans="1:509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95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96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97"/>
        <v>0</v>
      </c>
      <c r="AQ9" s="4">
        <f t="shared" si="98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99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100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101"/>
        <v>0</v>
      </c>
      <c r="CE9" s="4">
        <f t="shared" si="102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103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104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105"/>
        <v>0</v>
      </c>
      <c r="DS9" s="4">
        <f t="shared" si="106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107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108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109"/>
        <v>0</v>
      </c>
      <c r="FG9" s="4">
        <f t="shared" si="110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111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112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113"/>
        <v>0</v>
      </c>
      <c r="GU9" s="4">
        <f t="shared" si="114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115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116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117"/>
        <v>0</v>
      </c>
      <c r="II9" s="4">
        <f t="shared" si="118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119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120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121"/>
        <v>0</v>
      </c>
      <c r="JW9" s="4">
        <f t="shared" si="122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123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124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125"/>
        <v>0</v>
      </c>
      <c r="LK9" s="4">
        <f t="shared" si="126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127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128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129"/>
        <v>0</v>
      </c>
      <c r="MY9" s="4">
        <f t="shared" si="130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131"/>
        <v>0</v>
      </c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f t="shared" si="132"/>
        <v>0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f t="shared" si="133"/>
        <v>0</v>
      </c>
      <c r="OM9" s="4">
        <f t="shared" si="134"/>
        <v>0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>
        <f t="shared" si="135"/>
        <v>0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f t="shared" si="136"/>
        <v>0</v>
      </c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f t="shared" si="137"/>
        <v>0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f t="shared" si="138"/>
        <v>0</v>
      </c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f t="shared" si="139"/>
        <v>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f t="shared" si="140"/>
        <v>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f t="shared" si="141"/>
        <v>0</v>
      </c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>
        <f t="shared" si="142"/>
        <v>0</v>
      </c>
      <c r="SN9" s="4">
        <f t="shared" si="143"/>
        <v>0</v>
      </c>
      <c r="SO9" s="13">
        <f t="shared" si="144"/>
        <v>0</v>
      </c>
    </row>
    <row r="10" spans="1:509" x14ac:dyDescent="0.55000000000000004">
      <c r="A10" s="5"/>
      <c r="B10" s="5" t="s">
        <v>9</v>
      </c>
      <c r="C10" s="5" t="s">
        <v>17</v>
      </c>
      <c r="D10" s="4">
        <v>21460</v>
      </c>
      <c r="E10" s="4">
        <v>21460</v>
      </c>
      <c r="F10" s="4">
        <v>21460</v>
      </c>
      <c r="G10" s="4">
        <v>21460</v>
      </c>
      <c r="H10" s="4">
        <f>22420+3840</f>
        <v>26260</v>
      </c>
      <c r="I10" s="4">
        <v>22420</v>
      </c>
      <c r="J10" s="32">
        <f t="shared" ref="J10:O10" si="145">22420+2000</f>
        <v>24420</v>
      </c>
      <c r="K10" s="4">
        <f t="shared" si="145"/>
        <v>24420</v>
      </c>
      <c r="L10" s="4">
        <f t="shared" si="145"/>
        <v>24420</v>
      </c>
      <c r="M10" s="4">
        <f t="shared" si="145"/>
        <v>24420</v>
      </c>
      <c r="N10" s="4">
        <f t="shared" si="145"/>
        <v>24420</v>
      </c>
      <c r="O10" s="4">
        <f t="shared" si="145"/>
        <v>24420</v>
      </c>
      <c r="P10" s="4">
        <f t="shared" si="95"/>
        <v>281040</v>
      </c>
      <c r="Q10" s="4">
        <v>750</v>
      </c>
      <c r="R10" s="4">
        <v>750</v>
      </c>
      <c r="S10" s="4">
        <v>750</v>
      </c>
      <c r="T10" s="4">
        <v>750</v>
      </c>
      <c r="U10" s="4">
        <v>750</v>
      </c>
      <c r="V10" s="4">
        <f>750-150</f>
        <v>600</v>
      </c>
      <c r="W10" s="32">
        <v>600</v>
      </c>
      <c r="X10" s="4">
        <v>600</v>
      </c>
      <c r="Y10" s="4">
        <v>750</v>
      </c>
      <c r="Z10" s="4">
        <v>750</v>
      </c>
      <c r="AA10" s="4">
        <v>600</v>
      </c>
      <c r="AB10" s="4">
        <f>750-450</f>
        <v>300</v>
      </c>
      <c r="AC10" s="4">
        <f t="shared" si="96"/>
        <v>7950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32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f t="shared" si="97"/>
        <v>0</v>
      </c>
      <c r="AQ10" s="4">
        <f t="shared" si="98"/>
        <v>288990</v>
      </c>
      <c r="AR10" s="4">
        <v>25320</v>
      </c>
      <c r="AS10" s="4">
        <v>25320</v>
      </c>
      <c r="AT10" s="4">
        <v>25320</v>
      </c>
      <c r="AU10" s="4">
        <v>25320</v>
      </c>
      <c r="AV10" s="4">
        <f>26450+4520</f>
        <v>30970</v>
      </c>
      <c r="AW10" s="4">
        <v>26450</v>
      </c>
      <c r="AX10" s="32">
        <f t="shared" ref="AX10:BC10" si="146">26450+2000</f>
        <v>28450</v>
      </c>
      <c r="AY10" s="4">
        <f t="shared" si="146"/>
        <v>28450</v>
      </c>
      <c r="AZ10" s="4">
        <f t="shared" si="146"/>
        <v>28450</v>
      </c>
      <c r="BA10" s="4">
        <f t="shared" si="146"/>
        <v>28450</v>
      </c>
      <c r="BB10" s="4">
        <f t="shared" si="146"/>
        <v>28450</v>
      </c>
      <c r="BC10" s="4">
        <f t="shared" si="146"/>
        <v>28450</v>
      </c>
      <c r="BD10" s="4">
        <f t="shared" si="99"/>
        <v>329400</v>
      </c>
      <c r="BE10" s="4">
        <v>750</v>
      </c>
      <c r="BF10" s="4">
        <v>750</v>
      </c>
      <c r="BG10" s="4">
        <v>750</v>
      </c>
      <c r="BH10" s="4">
        <v>750</v>
      </c>
      <c r="BI10" s="4">
        <v>750</v>
      </c>
      <c r="BJ10" s="4">
        <f>750-150</f>
        <v>600</v>
      </c>
      <c r="BK10" s="32">
        <v>600</v>
      </c>
      <c r="BL10" s="4">
        <v>600</v>
      </c>
      <c r="BM10" s="4">
        <v>750</v>
      </c>
      <c r="BN10" s="4">
        <v>750</v>
      </c>
      <c r="BO10" s="4">
        <v>600</v>
      </c>
      <c r="BP10" s="4">
        <f>750-450</f>
        <v>300</v>
      </c>
      <c r="BQ10" s="4">
        <f t="shared" si="100"/>
        <v>7950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32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f t="shared" si="101"/>
        <v>0</v>
      </c>
      <c r="CE10" s="4">
        <f t="shared" si="102"/>
        <v>337350</v>
      </c>
      <c r="CF10" s="4"/>
      <c r="CG10" s="4"/>
      <c r="CH10" s="4"/>
      <c r="CI10" s="4"/>
      <c r="CJ10" s="4"/>
      <c r="CK10" s="4"/>
      <c r="CL10" s="32"/>
      <c r="CM10" s="4"/>
      <c r="CN10" s="4"/>
      <c r="CO10" s="4"/>
      <c r="CP10" s="4"/>
      <c r="CQ10" s="4"/>
      <c r="CR10" s="4">
        <f t="shared" si="103"/>
        <v>0</v>
      </c>
      <c r="CS10" s="4"/>
      <c r="CT10" s="4"/>
      <c r="CU10" s="4"/>
      <c r="CV10" s="4"/>
      <c r="CW10" s="4"/>
      <c r="CX10" s="4"/>
      <c r="CY10" s="32"/>
      <c r="CZ10" s="4"/>
      <c r="DA10" s="4"/>
      <c r="DB10" s="4"/>
      <c r="DC10" s="4"/>
      <c r="DD10" s="4"/>
      <c r="DE10" s="4">
        <f t="shared" si="104"/>
        <v>0</v>
      </c>
      <c r="DF10" s="4"/>
      <c r="DG10" s="4"/>
      <c r="DH10" s="4"/>
      <c r="DI10" s="4"/>
      <c r="DJ10" s="4"/>
      <c r="DK10" s="4"/>
      <c r="DL10" s="32"/>
      <c r="DM10" s="4"/>
      <c r="DN10" s="4"/>
      <c r="DO10" s="4"/>
      <c r="DP10" s="4"/>
      <c r="DQ10" s="4"/>
      <c r="DR10" s="4">
        <f t="shared" si="105"/>
        <v>0</v>
      </c>
      <c r="DS10" s="4">
        <f t="shared" si="106"/>
        <v>0</v>
      </c>
      <c r="DT10" s="4"/>
      <c r="DU10" s="4"/>
      <c r="DV10" s="4"/>
      <c r="DW10" s="4"/>
      <c r="DX10" s="4"/>
      <c r="DY10" s="4"/>
      <c r="DZ10" s="32"/>
      <c r="EA10" s="4"/>
      <c r="EB10" s="4"/>
      <c r="EC10" s="4"/>
      <c r="ED10" s="4"/>
      <c r="EE10" s="4"/>
      <c r="EF10" s="4">
        <f t="shared" si="107"/>
        <v>0</v>
      </c>
      <c r="EG10" s="4"/>
      <c r="EH10" s="4"/>
      <c r="EI10" s="4"/>
      <c r="EJ10" s="4"/>
      <c r="EK10" s="4"/>
      <c r="EL10" s="4"/>
      <c r="EM10" s="32"/>
      <c r="EN10" s="4"/>
      <c r="EO10" s="4"/>
      <c r="EP10" s="4"/>
      <c r="EQ10" s="4"/>
      <c r="ER10" s="4"/>
      <c r="ES10" s="4">
        <f t="shared" si="108"/>
        <v>0</v>
      </c>
      <c r="ET10" s="4"/>
      <c r="EU10" s="4"/>
      <c r="EV10" s="4"/>
      <c r="EW10" s="4"/>
      <c r="EX10" s="4"/>
      <c r="EY10" s="4"/>
      <c r="EZ10" s="32"/>
      <c r="FA10" s="4"/>
      <c r="FB10" s="4"/>
      <c r="FC10" s="4"/>
      <c r="FD10" s="4"/>
      <c r="FE10" s="4"/>
      <c r="FF10" s="4">
        <f t="shared" si="109"/>
        <v>0</v>
      </c>
      <c r="FG10" s="4">
        <f t="shared" si="110"/>
        <v>0</v>
      </c>
      <c r="FH10" s="4"/>
      <c r="FI10" s="4"/>
      <c r="FJ10" s="4"/>
      <c r="FK10" s="4"/>
      <c r="FL10" s="4"/>
      <c r="FM10" s="4"/>
      <c r="FN10" s="32"/>
      <c r="FO10" s="4"/>
      <c r="FP10" s="4"/>
      <c r="FQ10" s="4"/>
      <c r="FR10" s="4"/>
      <c r="FS10" s="4"/>
      <c r="FT10" s="4">
        <f t="shared" si="111"/>
        <v>0</v>
      </c>
      <c r="FU10" s="4"/>
      <c r="FV10" s="4"/>
      <c r="FW10" s="4"/>
      <c r="FX10" s="4"/>
      <c r="FY10" s="4"/>
      <c r="FZ10" s="4"/>
      <c r="GA10" s="32"/>
      <c r="GB10" s="4"/>
      <c r="GC10" s="4"/>
      <c r="GD10" s="4"/>
      <c r="GE10" s="4"/>
      <c r="GF10" s="4"/>
      <c r="GG10" s="4">
        <f t="shared" si="112"/>
        <v>0</v>
      </c>
      <c r="GH10" s="4"/>
      <c r="GI10" s="4"/>
      <c r="GJ10" s="4"/>
      <c r="GK10" s="4"/>
      <c r="GL10" s="4"/>
      <c r="GM10" s="4"/>
      <c r="GN10" s="32"/>
      <c r="GO10" s="4"/>
      <c r="GP10" s="4"/>
      <c r="GQ10" s="4"/>
      <c r="GR10" s="4"/>
      <c r="GS10" s="4"/>
      <c r="GT10" s="4">
        <f t="shared" si="113"/>
        <v>0</v>
      </c>
      <c r="GU10" s="4">
        <f t="shared" si="114"/>
        <v>0</v>
      </c>
      <c r="GV10" s="4">
        <v>19500</v>
      </c>
      <c r="GW10" s="4">
        <v>19500</v>
      </c>
      <c r="GX10" s="4">
        <v>19500</v>
      </c>
      <c r="GY10" s="4">
        <v>19500</v>
      </c>
      <c r="GZ10" s="4">
        <f>20360+3440</f>
        <v>23800</v>
      </c>
      <c r="HA10" s="4">
        <v>20360</v>
      </c>
      <c r="HB10" s="32">
        <f t="shared" ref="HB10:HG10" si="147">20360+2000</f>
        <v>22360</v>
      </c>
      <c r="HC10" s="4">
        <f t="shared" si="147"/>
        <v>22360</v>
      </c>
      <c r="HD10" s="4">
        <f t="shared" si="147"/>
        <v>22360</v>
      </c>
      <c r="HE10" s="4">
        <f t="shared" si="147"/>
        <v>22360</v>
      </c>
      <c r="HF10" s="4">
        <f t="shared" si="147"/>
        <v>22360</v>
      </c>
      <c r="HG10" s="4">
        <f t="shared" si="147"/>
        <v>22360</v>
      </c>
      <c r="HH10" s="4">
        <f t="shared" si="115"/>
        <v>256320</v>
      </c>
      <c r="HI10" s="4">
        <v>750</v>
      </c>
      <c r="HJ10" s="4">
        <v>750</v>
      </c>
      <c r="HK10" s="4">
        <v>750</v>
      </c>
      <c r="HL10" s="4">
        <v>750</v>
      </c>
      <c r="HM10" s="4">
        <v>750</v>
      </c>
      <c r="HN10" s="4">
        <f>750-150</f>
        <v>600</v>
      </c>
      <c r="HO10" s="32">
        <v>600</v>
      </c>
      <c r="HP10" s="4">
        <v>600</v>
      </c>
      <c r="HQ10" s="4">
        <v>750</v>
      </c>
      <c r="HR10" s="4">
        <v>750</v>
      </c>
      <c r="HS10" s="4">
        <v>600</v>
      </c>
      <c r="HT10" s="4">
        <f>750-450</f>
        <v>300</v>
      </c>
      <c r="HU10" s="4">
        <f t="shared" si="116"/>
        <v>7950</v>
      </c>
      <c r="HV10" s="4">
        <v>0</v>
      </c>
      <c r="HW10" s="4">
        <v>0</v>
      </c>
      <c r="HX10" s="4">
        <v>0</v>
      </c>
      <c r="HY10" s="4">
        <v>0</v>
      </c>
      <c r="HZ10" s="4">
        <v>0</v>
      </c>
      <c r="IA10" s="4">
        <v>0</v>
      </c>
      <c r="IB10" s="32">
        <v>0</v>
      </c>
      <c r="IC10" s="4">
        <v>0</v>
      </c>
      <c r="ID10" s="4">
        <v>0</v>
      </c>
      <c r="IE10" s="4">
        <v>0</v>
      </c>
      <c r="IF10" s="4">
        <v>0</v>
      </c>
      <c r="IG10" s="4">
        <v>0</v>
      </c>
      <c r="IH10" s="4">
        <f t="shared" si="117"/>
        <v>0</v>
      </c>
      <c r="II10" s="4">
        <f t="shared" si="118"/>
        <v>264270</v>
      </c>
      <c r="IJ10" s="4"/>
      <c r="IK10" s="4"/>
      <c r="IL10" s="4"/>
      <c r="IM10" s="4"/>
      <c r="IN10" s="4"/>
      <c r="IO10" s="4"/>
      <c r="IP10" s="32"/>
      <c r="IQ10" s="4"/>
      <c r="IR10" s="4"/>
      <c r="IS10" s="4"/>
      <c r="IT10" s="4"/>
      <c r="IU10" s="4"/>
      <c r="IV10" s="4">
        <f t="shared" si="119"/>
        <v>0</v>
      </c>
      <c r="IW10" s="4"/>
      <c r="IX10" s="4"/>
      <c r="IY10" s="4"/>
      <c r="IZ10" s="4"/>
      <c r="JA10" s="4"/>
      <c r="JB10" s="4"/>
      <c r="JC10" s="32"/>
      <c r="JD10" s="4"/>
      <c r="JE10" s="4"/>
      <c r="JF10" s="4"/>
      <c r="JG10" s="4"/>
      <c r="JH10" s="4"/>
      <c r="JI10" s="4">
        <f t="shared" si="120"/>
        <v>0</v>
      </c>
      <c r="JJ10" s="4"/>
      <c r="JK10" s="4"/>
      <c r="JL10" s="4"/>
      <c r="JM10" s="4"/>
      <c r="JN10" s="4"/>
      <c r="JO10" s="4"/>
      <c r="JP10" s="32"/>
      <c r="JQ10" s="4"/>
      <c r="JR10" s="4"/>
      <c r="JS10" s="4"/>
      <c r="JT10" s="4"/>
      <c r="JU10" s="4"/>
      <c r="JV10" s="4">
        <f t="shared" si="121"/>
        <v>0</v>
      </c>
      <c r="JW10" s="4">
        <f t="shared" si="122"/>
        <v>0</v>
      </c>
      <c r="JX10" s="4"/>
      <c r="JY10" s="4"/>
      <c r="JZ10" s="4"/>
      <c r="KA10" s="4"/>
      <c r="KB10" s="4"/>
      <c r="KC10" s="4"/>
      <c r="KD10" s="32"/>
      <c r="KE10" s="4"/>
      <c r="KF10" s="4"/>
      <c r="KG10" s="4"/>
      <c r="KH10" s="4"/>
      <c r="KI10" s="4"/>
      <c r="KJ10" s="4">
        <f t="shared" si="123"/>
        <v>0</v>
      </c>
      <c r="KK10" s="4"/>
      <c r="KL10" s="4"/>
      <c r="KM10" s="4"/>
      <c r="KN10" s="4"/>
      <c r="KO10" s="4"/>
      <c r="KP10" s="4"/>
      <c r="KQ10" s="32"/>
      <c r="KR10" s="4"/>
      <c r="KS10" s="4"/>
      <c r="KT10" s="4"/>
      <c r="KU10" s="4"/>
      <c r="KV10" s="4"/>
      <c r="KW10" s="4">
        <f t="shared" si="124"/>
        <v>0</v>
      </c>
      <c r="KX10" s="4"/>
      <c r="KY10" s="4"/>
      <c r="KZ10" s="4"/>
      <c r="LA10" s="4"/>
      <c r="LB10" s="4"/>
      <c r="LC10" s="4"/>
      <c r="LD10" s="32"/>
      <c r="LE10" s="4"/>
      <c r="LF10" s="4"/>
      <c r="LG10" s="4"/>
      <c r="LH10" s="4"/>
      <c r="LI10" s="4"/>
      <c r="LJ10" s="4">
        <f t="shared" si="125"/>
        <v>0</v>
      </c>
      <c r="LK10" s="4">
        <f t="shared" si="126"/>
        <v>0</v>
      </c>
      <c r="LL10" s="4"/>
      <c r="LM10" s="4"/>
      <c r="LN10" s="4"/>
      <c r="LO10" s="4"/>
      <c r="LP10" s="4"/>
      <c r="LQ10" s="4"/>
      <c r="LR10" s="32"/>
      <c r="LS10" s="4"/>
      <c r="LT10" s="4"/>
      <c r="LU10" s="4"/>
      <c r="LV10" s="4"/>
      <c r="LW10" s="4"/>
      <c r="LX10" s="4">
        <f t="shared" si="127"/>
        <v>0</v>
      </c>
      <c r="LY10" s="4"/>
      <c r="LZ10" s="4"/>
      <c r="MA10" s="4"/>
      <c r="MB10" s="4"/>
      <c r="MC10" s="4"/>
      <c r="MD10" s="4"/>
      <c r="ME10" s="32"/>
      <c r="MF10" s="4"/>
      <c r="MG10" s="4"/>
      <c r="MH10" s="4"/>
      <c r="MI10" s="4"/>
      <c r="MJ10" s="4"/>
      <c r="MK10" s="4">
        <f t="shared" si="128"/>
        <v>0</v>
      </c>
      <c r="ML10" s="4"/>
      <c r="MM10" s="4"/>
      <c r="MN10" s="4"/>
      <c r="MO10" s="4"/>
      <c r="MP10" s="4"/>
      <c r="MQ10" s="4"/>
      <c r="MR10" s="32"/>
      <c r="MS10" s="4"/>
      <c r="MT10" s="4"/>
      <c r="MU10" s="4"/>
      <c r="MV10" s="4"/>
      <c r="MW10" s="4"/>
      <c r="MX10" s="4">
        <f t="shared" si="129"/>
        <v>0</v>
      </c>
      <c r="MY10" s="4">
        <f t="shared" si="130"/>
        <v>0</v>
      </c>
      <c r="MZ10" s="4">
        <v>152420</v>
      </c>
      <c r="NA10" s="4">
        <v>152420</v>
      </c>
      <c r="NB10" s="4">
        <v>152420</v>
      </c>
      <c r="NC10" s="4">
        <v>152420</v>
      </c>
      <c r="ND10" s="4">
        <f>159440+28080</f>
        <v>187520</v>
      </c>
      <c r="NE10" s="4">
        <v>159440</v>
      </c>
      <c r="NF10" s="32">
        <f t="shared" ref="NF10:NK10" si="148">159440+12000</f>
        <v>171440</v>
      </c>
      <c r="NG10" s="4">
        <f t="shared" si="148"/>
        <v>171440</v>
      </c>
      <c r="NH10" s="4">
        <f t="shared" si="148"/>
        <v>171440</v>
      </c>
      <c r="NI10" s="4">
        <f t="shared" si="148"/>
        <v>171440</v>
      </c>
      <c r="NJ10" s="4">
        <f t="shared" si="148"/>
        <v>171440</v>
      </c>
      <c r="NK10" s="4">
        <f t="shared" si="148"/>
        <v>171440</v>
      </c>
      <c r="NL10" s="4">
        <f t="shared" si="131"/>
        <v>1985280</v>
      </c>
      <c r="NM10" s="4">
        <v>4500</v>
      </c>
      <c r="NN10" s="4">
        <v>4500</v>
      </c>
      <c r="NO10" s="4">
        <v>4500</v>
      </c>
      <c r="NP10" s="4">
        <v>4500</v>
      </c>
      <c r="NQ10" s="4">
        <v>4500</v>
      </c>
      <c r="NR10" s="4">
        <f>4500-900</f>
        <v>3600</v>
      </c>
      <c r="NS10" s="32">
        <v>3600</v>
      </c>
      <c r="NT10" s="4">
        <v>3600</v>
      </c>
      <c r="NU10" s="4">
        <v>4500</v>
      </c>
      <c r="NV10" s="4">
        <v>4500</v>
      </c>
      <c r="NW10" s="4">
        <v>3600</v>
      </c>
      <c r="NX10" s="4">
        <f>4500-2700</f>
        <v>1800</v>
      </c>
      <c r="NY10" s="4">
        <f t="shared" si="132"/>
        <v>47700</v>
      </c>
      <c r="NZ10" s="4">
        <v>3803</v>
      </c>
      <c r="OA10" s="4">
        <v>3803</v>
      </c>
      <c r="OB10" s="4">
        <v>3803</v>
      </c>
      <c r="OC10" s="4">
        <v>3803</v>
      </c>
      <c r="OD10" s="4">
        <f>3979+708</f>
        <v>4687</v>
      </c>
      <c r="OE10" s="4">
        <v>3979</v>
      </c>
      <c r="OF10" s="32">
        <v>3979</v>
      </c>
      <c r="OG10" s="4">
        <v>3979</v>
      </c>
      <c r="OH10" s="4">
        <v>3979</v>
      </c>
      <c r="OI10" s="4">
        <v>3979</v>
      </c>
      <c r="OJ10" s="4">
        <v>3979</v>
      </c>
      <c r="OK10" s="4">
        <v>3979</v>
      </c>
      <c r="OL10" s="4">
        <f t="shared" si="133"/>
        <v>47752</v>
      </c>
      <c r="OM10" s="4">
        <f t="shared" si="134"/>
        <v>2080732</v>
      </c>
      <c r="ON10" s="4"/>
      <c r="OO10" s="4"/>
      <c r="OP10" s="4"/>
      <c r="OQ10" s="4"/>
      <c r="OR10" s="4"/>
      <c r="OS10" s="4"/>
      <c r="OT10" s="32"/>
      <c r="OU10" s="4"/>
      <c r="OV10" s="4"/>
      <c r="OW10" s="4"/>
      <c r="OX10" s="4"/>
      <c r="OY10" s="4"/>
      <c r="OZ10" s="4">
        <f t="shared" si="135"/>
        <v>0</v>
      </c>
      <c r="PA10" s="4"/>
      <c r="PB10" s="4"/>
      <c r="PC10" s="4"/>
      <c r="PD10" s="4"/>
      <c r="PE10" s="4"/>
      <c r="PF10" s="4"/>
      <c r="PG10" s="32"/>
      <c r="PH10" s="4"/>
      <c r="PI10" s="4"/>
      <c r="PJ10" s="4"/>
      <c r="PK10" s="4"/>
      <c r="PL10" s="4"/>
      <c r="PM10" s="4">
        <f t="shared" si="136"/>
        <v>0</v>
      </c>
      <c r="PN10" s="4"/>
      <c r="PO10" s="4"/>
      <c r="PP10" s="4"/>
      <c r="PQ10" s="4"/>
      <c r="PR10" s="4"/>
      <c r="PS10" s="4"/>
      <c r="PT10" s="32"/>
      <c r="PU10" s="4"/>
      <c r="PV10" s="4"/>
      <c r="PW10" s="4"/>
      <c r="PX10" s="4"/>
      <c r="PY10" s="4"/>
      <c r="PZ10" s="4">
        <f t="shared" si="137"/>
        <v>0</v>
      </c>
      <c r="QA10" s="4"/>
      <c r="QB10" s="4"/>
      <c r="QC10" s="4"/>
      <c r="QD10" s="4"/>
      <c r="QE10" s="4"/>
      <c r="QF10" s="4"/>
      <c r="QG10" s="32"/>
      <c r="QH10" s="4"/>
      <c r="QI10" s="4"/>
      <c r="QJ10" s="4"/>
      <c r="QK10" s="4"/>
      <c r="QL10" s="4"/>
      <c r="QM10" s="4">
        <f t="shared" si="138"/>
        <v>0</v>
      </c>
      <c r="QN10" s="4"/>
      <c r="QO10" s="4"/>
      <c r="QP10" s="4"/>
      <c r="QQ10" s="4"/>
      <c r="QR10" s="4"/>
      <c r="QS10" s="4"/>
      <c r="QT10" s="32"/>
      <c r="QU10" s="4"/>
      <c r="QV10" s="4"/>
      <c r="QW10" s="4"/>
      <c r="QX10" s="4"/>
      <c r="QY10" s="4"/>
      <c r="QZ10" s="4">
        <f t="shared" si="139"/>
        <v>0</v>
      </c>
      <c r="RA10" s="4"/>
      <c r="RB10" s="4"/>
      <c r="RC10" s="4"/>
      <c r="RD10" s="4"/>
      <c r="RE10" s="4"/>
      <c r="RF10" s="4"/>
      <c r="RG10" s="32"/>
      <c r="RH10" s="4"/>
      <c r="RI10" s="4"/>
      <c r="RJ10" s="4"/>
      <c r="RK10" s="4"/>
      <c r="RL10" s="4"/>
      <c r="RM10" s="4">
        <f t="shared" si="140"/>
        <v>0</v>
      </c>
      <c r="RN10" s="4"/>
      <c r="RO10" s="4"/>
      <c r="RP10" s="4"/>
      <c r="RQ10" s="4"/>
      <c r="RR10" s="4"/>
      <c r="RS10" s="4"/>
      <c r="RT10" s="32"/>
      <c r="RU10" s="4"/>
      <c r="RV10" s="4"/>
      <c r="RW10" s="4"/>
      <c r="RX10" s="4"/>
      <c r="RY10" s="4"/>
      <c r="RZ10" s="4">
        <f t="shared" si="141"/>
        <v>0</v>
      </c>
      <c r="SA10" s="4"/>
      <c r="SB10" s="4"/>
      <c r="SC10" s="4"/>
      <c r="SD10" s="4"/>
      <c r="SE10" s="4"/>
      <c r="SF10" s="4"/>
      <c r="SG10" s="32"/>
      <c r="SH10" s="4"/>
      <c r="SI10" s="4"/>
      <c r="SJ10" s="4"/>
      <c r="SK10" s="4"/>
      <c r="SL10" s="4"/>
      <c r="SM10" s="4">
        <f t="shared" si="142"/>
        <v>0</v>
      </c>
      <c r="SN10" s="4">
        <f t="shared" si="143"/>
        <v>0</v>
      </c>
      <c r="SO10" s="13">
        <f t="shared" si="144"/>
        <v>2971342</v>
      </c>
    </row>
    <row r="11" spans="1:509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95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96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97"/>
        <v>0</v>
      </c>
      <c r="AQ11" s="4">
        <f t="shared" si="98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99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100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101"/>
        <v>0</v>
      </c>
      <c r="CE11" s="4">
        <f t="shared" si="102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103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104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105"/>
        <v>0</v>
      </c>
      <c r="DS11" s="4">
        <f t="shared" si="106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107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108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109"/>
        <v>0</v>
      </c>
      <c r="FG11" s="4">
        <f t="shared" si="110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111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112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113"/>
        <v>0</v>
      </c>
      <c r="GU11" s="4">
        <f t="shared" si="114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115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116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117"/>
        <v>0</v>
      </c>
      <c r="II11" s="4">
        <f t="shared" si="118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119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120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121"/>
        <v>0</v>
      </c>
      <c r="JW11" s="4">
        <f t="shared" si="122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123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124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125"/>
        <v>0</v>
      </c>
      <c r="LK11" s="4">
        <f t="shared" si="126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127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128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129"/>
        <v>0</v>
      </c>
      <c r="MY11" s="4">
        <f t="shared" si="130"/>
        <v>0</v>
      </c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>
        <f t="shared" si="131"/>
        <v>0</v>
      </c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>
        <f t="shared" si="132"/>
        <v>0</v>
      </c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f t="shared" si="133"/>
        <v>0</v>
      </c>
      <c r="OM11" s="4">
        <f t="shared" si="134"/>
        <v>0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>
        <f t="shared" si="135"/>
        <v>0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f t="shared" si="136"/>
        <v>0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f t="shared" si="137"/>
        <v>0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f t="shared" si="138"/>
        <v>0</v>
      </c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f t="shared" si="139"/>
        <v>0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f t="shared" si="140"/>
        <v>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f t="shared" si="141"/>
        <v>0</v>
      </c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>
        <f t="shared" si="142"/>
        <v>0</v>
      </c>
      <c r="SN11" s="4">
        <f t="shared" si="143"/>
        <v>0</v>
      </c>
      <c r="SO11" s="13">
        <f t="shared" si="144"/>
        <v>0</v>
      </c>
    </row>
    <row r="12" spans="1:509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95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96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97"/>
        <v>0</v>
      </c>
      <c r="AQ12" s="4">
        <f t="shared" si="98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99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100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101"/>
        <v>0</v>
      </c>
      <c r="CE12" s="4">
        <f t="shared" si="102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103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104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105"/>
        <v>0</v>
      </c>
      <c r="DS12" s="4">
        <f t="shared" si="106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107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108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109"/>
        <v>0</v>
      </c>
      <c r="FG12" s="4">
        <f t="shared" si="110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111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112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113"/>
        <v>0</v>
      </c>
      <c r="GU12" s="4">
        <f t="shared" si="114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115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116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117"/>
        <v>0</v>
      </c>
      <c r="II12" s="4">
        <f t="shared" si="118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119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120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121"/>
        <v>0</v>
      </c>
      <c r="JW12" s="4">
        <f t="shared" si="122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123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124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125"/>
        <v>0</v>
      </c>
      <c r="LK12" s="4">
        <f t="shared" si="126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127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128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129"/>
        <v>0</v>
      </c>
      <c r="MY12" s="4">
        <f t="shared" si="130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131"/>
        <v>0</v>
      </c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>
        <f t="shared" si="132"/>
        <v>0</v>
      </c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f t="shared" si="133"/>
        <v>0</v>
      </c>
      <c r="OM12" s="4">
        <f t="shared" si="134"/>
        <v>0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>
        <f t="shared" si="135"/>
        <v>0</v>
      </c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f t="shared" si="136"/>
        <v>0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f t="shared" si="137"/>
        <v>0</v>
      </c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f t="shared" si="138"/>
        <v>0</v>
      </c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f t="shared" si="139"/>
        <v>0</v>
      </c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f t="shared" si="140"/>
        <v>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>
        <f t="shared" si="141"/>
        <v>0</v>
      </c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>
        <f t="shared" si="142"/>
        <v>0</v>
      </c>
      <c r="SN12" s="4">
        <f t="shared" si="143"/>
        <v>0</v>
      </c>
      <c r="SO12" s="13">
        <f t="shared" si="144"/>
        <v>0</v>
      </c>
    </row>
    <row r="13" spans="1:509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95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96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97"/>
        <v>0</v>
      </c>
      <c r="AQ13" s="4">
        <f t="shared" si="98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99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100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101"/>
        <v>0</v>
      </c>
      <c r="CE13" s="4">
        <f t="shared" si="102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103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104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105"/>
        <v>0</v>
      </c>
      <c r="DS13" s="4">
        <f t="shared" si="106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107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108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109"/>
        <v>0</v>
      </c>
      <c r="FG13" s="4">
        <f t="shared" si="110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111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112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113"/>
        <v>0</v>
      </c>
      <c r="GU13" s="4">
        <f t="shared" si="114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115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116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117"/>
        <v>0</v>
      </c>
      <c r="II13" s="4">
        <f t="shared" si="118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119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120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121"/>
        <v>0</v>
      </c>
      <c r="JW13" s="4">
        <f t="shared" si="122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123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124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125"/>
        <v>0</v>
      </c>
      <c r="LK13" s="4">
        <f t="shared" si="126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127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128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129"/>
        <v>0</v>
      </c>
      <c r="MY13" s="4">
        <f t="shared" si="130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131"/>
        <v>0</v>
      </c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>
        <f t="shared" si="132"/>
        <v>0</v>
      </c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f t="shared" si="133"/>
        <v>0</v>
      </c>
      <c r="OM13" s="4">
        <f t="shared" si="134"/>
        <v>0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>
        <f t="shared" si="135"/>
        <v>0</v>
      </c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f t="shared" si="136"/>
        <v>0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f t="shared" si="137"/>
        <v>0</v>
      </c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f t="shared" si="138"/>
        <v>0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f t="shared" si="139"/>
        <v>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f t="shared" si="140"/>
        <v>0</v>
      </c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>
        <f t="shared" si="141"/>
        <v>0</v>
      </c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>
        <f t="shared" si="142"/>
        <v>0</v>
      </c>
      <c r="SN13" s="4">
        <f t="shared" si="143"/>
        <v>0</v>
      </c>
      <c r="SO13" s="13">
        <f t="shared" si="144"/>
        <v>0</v>
      </c>
    </row>
    <row r="14" spans="1:509" x14ac:dyDescent="0.55000000000000004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95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96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97"/>
        <v>0</v>
      </c>
      <c r="AQ14" s="4">
        <f t="shared" si="98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99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100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101"/>
        <v>0</v>
      </c>
      <c r="CE14" s="4">
        <f t="shared" si="102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103"/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>
        <f t="shared" si="104"/>
        <v>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105"/>
        <v>0</v>
      </c>
      <c r="DS14" s="4">
        <f t="shared" si="106"/>
        <v>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107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108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109"/>
        <v>0</v>
      </c>
      <c r="FG14" s="4">
        <f t="shared" si="110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111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112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113"/>
        <v>0</v>
      </c>
      <c r="GU14" s="4">
        <f t="shared" si="114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115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116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117"/>
        <v>0</v>
      </c>
      <c r="II14" s="4">
        <f t="shared" si="118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119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120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121"/>
        <v>0</v>
      </c>
      <c r="JW14" s="4">
        <f t="shared" si="122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123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124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125"/>
        <v>0</v>
      </c>
      <c r="LK14" s="4">
        <f t="shared" si="126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127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128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129"/>
        <v>0</v>
      </c>
      <c r="MY14" s="4">
        <f t="shared" si="130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131"/>
        <v>0</v>
      </c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>
        <f t="shared" si="132"/>
        <v>0</v>
      </c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f t="shared" si="133"/>
        <v>0</v>
      </c>
      <c r="OM14" s="4">
        <f t="shared" si="134"/>
        <v>0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>
        <f t="shared" si="135"/>
        <v>0</v>
      </c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f t="shared" si="136"/>
        <v>0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f t="shared" si="137"/>
        <v>0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f t="shared" si="138"/>
        <v>0</v>
      </c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f t="shared" si="139"/>
        <v>0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f t="shared" si="140"/>
        <v>0</v>
      </c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f t="shared" si="141"/>
        <v>0</v>
      </c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>
        <f t="shared" si="142"/>
        <v>0</v>
      </c>
      <c r="SN14" s="4">
        <f t="shared" si="143"/>
        <v>0</v>
      </c>
      <c r="SO14" s="13">
        <f t="shared" si="144"/>
        <v>0</v>
      </c>
    </row>
    <row r="15" spans="1:509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95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96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97"/>
        <v>0</v>
      </c>
      <c r="AQ15" s="4">
        <f t="shared" si="98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99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100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101"/>
        <v>0</v>
      </c>
      <c r="CE15" s="4">
        <f t="shared" si="102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103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104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105"/>
        <v>0</v>
      </c>
      <c r="DS15" s="4">
        <f t="shared" si="106"/>
        <v>0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>
        <f t="shared" si="107"/>
        <v>0</v>
      </c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108"/>
        <v>0</v>
      </c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109"/>
        <v>0</v>
      </c>
      <c r="FG15" s="4">
        <f t="shared" si="110"/>
        <v>0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>
        <f t="shared" si="111"/>
        <v>0</v>
      </c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>
        <f t="shared" si="112"/>
        <v>0</v>
      </c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>
        <f t="shared" si="113"/>
        <v>0</v>
      </c>
      <c r="GU15" s="4">
        <f t="shared" si="114"/>
        <v>0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115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116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117"/>
        <v>0</v>
      </c>
      <c r="II15" s="4">
        <f t="shared" si="118"/>
        <v>0</v>
      </c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f t="shared" si="119"/>
        <v>0</v>
      </c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>
        <f t="shared" si="120"/>
        <v>0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>
        <f t="shared" si="121"/>
        <v>0</v>
      </c>
      <c r="JW15" s="4">
        <f t="shared" si="122"/>
        <v>0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f t="shared" si="123"/>
        <v>0</v>
      </c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>
        <f t="shared" si="124"/>
        <v>0</v>
      </c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>
        <f t="shared" si="125"/>
        <v>0</v>
      </c>
      <c r="LK15" s="4">
        <f t="shared" si="126"/>
        <v>0</v>
      </c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>
        <f t="shared" si="127"/>
        <v>0</v>
      </c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>
        <f t="shared" si="128"/>
        <v>0</v>
      </c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>
        <f t="shared" si="129"/>
        <v>0</v>
      </c>
      <c r="MY15" s="4">
        <f t="shared" si="130"/>
        <v>0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131"/>
        <v>0</v>
      </c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>
        <f t="shared" si="132"/>
        <v>0</v>
      </c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f t="shared" si="133"/>
        <v>0</v>
      </c>
      <c r="OM15" s="4">
        <f t="shared" si="134"/>
        <v>0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>
        <f t="shared" si="135"/>
        <v>0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f t="shared" si="136"/>
        <v>0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f t="shared" si="137"/>
        <v>0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f t="shared" si="138"/>
        <v>0</v>
      </c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f t="shared" si="139"/>
        <v>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f t="shared" si="140"/>
        <v>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>
        <f t="shared" si="141"/>
        <v>0</v>
      </c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>
        <f t="shared" si="142"/>
        <v>0</v>
      </c>
      <c r="SN15" s="4">
        <f t="shared" si="143"/>
        <v>0</v>
      </c>
      <c r="SO15" s="13">
        <f t="shared" si="144"/>
        <v>0</v>
      </c>
    </row>
    <row r="16" spans="1:509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95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96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97"/>
        <v>0</v>
      </c>
      <c r="AQ16" s="4">
        <f t="shared" si="98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99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100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101"/>
        <v>0</v>
      </c>
      <c r="CE16" s="4">
        <f t="shared" si="102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103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104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105"/>
        <v>0</v>
      </c>
      <c r="DS16" s="4">
        <f t="shared" si="106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107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108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109"/>
        <v>0</v>
      </c>
      <c r="FG16" s="4">
        <f t="shared" si="110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111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112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113"/>
        <v>0</v>
      </c>
      <c r="GU16" s="4">
        <f t="shared" si="114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115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116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117"/>
        <v>0</v>
      </c>
      <c r="II16" s="4">
        <f t="shared" si="118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119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120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121"/>
        <v>0</v>
      </c>
      <c r="JW16" s="4">
        <f t="shared" si="122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123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124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125"/>
        <v>0</v>
      </c>
      <c r="LK16" s="4">
        <f t="shared" si="126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127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128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129"/>
        <v>0</v>
      </c>
      <c r="MY16" s="4">
        <f t="shared" si="130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131"/>
        <v>0</v>
      </c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>
        <f t="shared" si="132"/>
        <v>0</v>
      </c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f t="shared" si="133"/>
        <v>0</v>
      </c>
      <c r="OM16" s="4">
        <f t="shared" si="134"/>
        <v>0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>
        <f t="shared" si="135"/>
        <v>0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f t="shared" si="136"/>
        <v>0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f t="shared" si="137"/>
        <v>0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f t="shared" si="138"/>
        <v>0</v>
      </c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>
        <f t="shared" si="139"/>
        <v>0</v>
      </c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f t="shared" si="140"/>
        <v>0</v>
      </c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>
        <f t="shared" si="141"/>
        <v>0</v>
      </c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>
        <f t="shared" si="142"/>
        <v>0</v>
      </c>
      <c r="SN16" s="4">
        <f t="shared" si="143"/>
        <v>0</v>
      </c>
      <c r="SO16" s="13">
        <f t="shared" si="144"/>
        <v>0</v>
      </c>
    </row>
    <row r="17" spans="1:509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95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96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97"/>
        <v>0</v>
      </c>
      <c r="AQ17" s="4">
        <f t="shared" si="98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99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100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101"/>
        <v>0</v>
      </c>
      <c r="CE17" s="4">
        <f t="shared" si="102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103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104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105"/>
        <v>0</v>
      </c>
      <c r="DS17" s="4">
        <f t="shared" si="106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107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108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109"/>
        <v>0</v>
      </c>
      <c r="FG17" s="4">
        <f t="shared" si="110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111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112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113"/>
        <v>0</v>
      </c>
      <c r="GU17" s="4">
        <f t="shared" si="114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115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116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117"/>
        <v>0</v>
      </c>
      <c r="II17" s="4">
        <f t="shared" si="118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119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120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121"/>
        <v>0</v>
      </c>
      <c r="JW17" s="4">
        <f t="shared" si="122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123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124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125"/>
        <v>0</v>
      </c>
      <c r="LK17" s="4">
        <f t="shared" si="126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127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128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129"/>
        <v>0</v>
      </c>
      <c r="MY17" s="4">
        <f t="shared" si="130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131"/>
        <v>0</v>
      </c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>
        <f t="shared" si="132"/>
        <v>0</v>
      </c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f t="shared" si="133"/>
        <v>0</v>
      </c>
      <c r="OM17" s="4">
        <f t="shared" si="134"/>
        <v>0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>
        <f t="shared" si="135"/>
        <v>0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f t="shared" si="136"/>
        <v>0</v>
      </c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>
        <f t="shared" si="137"/>
        <v>0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f t="shared" si="138"/>
        <v>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>
        <f t="shared" si="139"/>
        <v>0</v>
      </c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f t="shared" si="140"/>
        <v>0</v>
      </c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>
        <f t="shared" si="141"/>
        <v>0</v>
      </c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>
        <f t="shared" si="142"/>
        <v>0</v>
      </c>
      <c r="SN17" s="4">
        <f t="shared" si="143"/>
        <v>0</v>
      </c>
      <c r="SO17" s="13">
        <f t="shared" si="144"/>
        <v>0</v>
      </c>
    </row>
    <row r="18" spans="1:509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95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96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97"/>
        <v>0</v>
      </c>
      <c r="AQ18" s="4">
        <f t="shared" si="98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99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100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101"/>
        <v>0</v>
      </c>
      <c r="CE18" s="4">
        <f t="shared" si="102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103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104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105"/>
        <v>0</v>
      </c>
      <c r="DS18" s="4">
        <f t="shared" si="106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107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108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109"/>
        <v>0</v>
      </c>
      <c r="FG18" s="4">
        <f t="shared" si="110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111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112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113"/>
        <v>0</v>
      </c>
      <c r="GU18" s="4">
        <f t="shared" si="114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115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116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117"/>
        <v>0</v>
      </c>
      <c r="II18" s="4">
        <f t="shared" si="118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119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120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121"/>
        <v>0</v>
      </c>
      <c r="JW18" s="4">
        <f t="shared" si="122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123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124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125"/>
        <v>0</v>
      </c>
      <c r="LK18" s="4">
        <f t="shared" si="126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127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128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129"/>
        <v>0</v>
      </c>
      <c r="MY18" s="4">
        <f t="shared" si="130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131"/>
        <v>0</v>
      </c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>
        <f t="shared" si="132"/>
        <v>0</v>
      </c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f t="shared" si="133"/>
        <v>0</v>
      </c>
      <c r="OM18" s="4">
        <f t="shared" si="134"/>
        <v>0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>
        <f t="shared" si="135"/>
        <v>0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>
        <f t="shared" si="136"/>
        <v>0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>
        <f t="shared" si="137"/>
        <v>0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f t="shared" si="138"/>
        <v>0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>
        <f t="shared" si="139"/>
        <v>0</v>
      </c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f t="shared" si="140"/>
        <v>0</v>
      </c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f t="shared" si="141"/>
        <v>0</v>
      </c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>
        <f t="shared" si="142"/>
        <v>0</v>
      </c>
      <c r="SN18" s="4">
        <f t="shared" si="143"/>
        <v>0</v>
      </c>
      <c r="SO18" s="13">
        <f t="shared" si="144"/>
        <v>0</v>
      </c>
    </row>
    <row r="19" spans="1:509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95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96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97"/>
        <v>0</v>
      </c>
      <c r="AQ19" s="4">
        <f t="shared" si="98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99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100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101"/>
        <v>0</v>
      </c>
      <c r="CE19" s="4">
        <f t="shared" si="102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103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104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105"/>
        <v>0</v>
      </c>
      <c r="DS19" s="4">
        <f t="shared" si="106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107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108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109"/>
        <v>0</v>
      </c>
      <c r="FG19" s="4">
        <f t="shared" si="110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111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112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113"/>
        <v>0</v>
      </c>
      <c r="GU19" s="4">
        <f t="shared" si="114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115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116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117"/>
        <v>0</v>
      </c>
      <c r="II19" s="4">
        <f t="shared" si="118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119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120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121"/>
        <v>0</v>
      </c>
      <c r="JW19" s="4">
        <f t="shared" si="122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123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124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125"/>
        <v>0</v>
      </c>
      <c r="LK19" s="4">
        <f t="shared" si="126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127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128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129"/>
        <v>0</v>
      </c>
      <c r="MY19" s="4">
        <f t="shared" si="130"/>
        <v>0</v>
      </c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>
        <f t="shared" si="131"/>
        <v>0</v>
      </c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>
        <f t="shared" si="132"/>
        <v>0</v>
      </c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f t="shared" si="133"/>
        <v>0</v>
      </c>
      <c r="OM19" s="4">
        <f t="shared" si="134"/>
        <v>0</v>
      </c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>
        <f t="shared" si="135"/>
        <v>0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>
        <f t="shared" si="136"/>
        <v>0</v>
      </c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>
        <f t="shared" si="137"/>
        <v>0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f t="shared" si="138"/>
        <v>0</v>
      </c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f t="shared" si="139"/>
        <v>0</v>
      </c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>
        <f t="shared" si="140"/>
        <v>0</v>
      </c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>
        <f t="shared" si="141"/>
        <v>0</v>
      </c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>
        <f t="shared" si="142"/>
        <v>0</v>
      </c>
      <c r="SN19" s="4">
        <f t="shared" si="143"/>
        <v>0</v>
      </c>
      <c r="SO19" s="13">
        <f t="shared" si="144"/>
        <v>0</v>
      </c>
    </row>
    <row r="20" spans="1:509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95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96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97"/>
        <v>0</v>
      </c>
      <c r="AQ20" s="4">
        <f t="shared" si="98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99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100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101"/>
        <v>0</v>
      </c>
      <c r="CE20" s="4">
        <f t="shared" si="102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103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104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105"/>
        <v>0</v>
      </c>
      <c r="DS20" s="4">
        <f t="shared" si="106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107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108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109"/>
        <v>0</v>
      </c>
      <c r="FG20" s="4">
        <f t="shared" si="110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111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112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113"/>
        <v>0</v>
      </c>
      <c r="GU20" s="4">
        <f t="shared" si="114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115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116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117"/>
        <v>0</v>
      </c>
      <c r="II20" s="4">
        <f t="shared" si="118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119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120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121"/>
        <v>0</v>
      </c>
      <c r="JW20" s="4">
        <f t="shared" si="122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123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124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125"/>
        <v>0</v>
      </c>
      <c r="LK20" s="4">
        <f t="shared" si="126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127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128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129"/>
        <v>0</v>
      </c>
      <c r="MY20" s="4">
        <f t="shared" si="130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131"/>
        <v>0</v>
      </c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>
        <f t="shared" si="132"/>
        <v>0</v>
      </c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f t="shared" si="133"/>
        <v>0</v>
      </c>
      <c r="OM20" s="4">
        <f t="shared" si="134"/>
        <v>0</v>
      </c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>
        <f t="shared" si="135"/>
        <v>0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>
        <f t="shared" si="136"/>
        <v>0</v>
      </c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>
        <f t="shared" si="137"/>
        <v>0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>
        <f t="shared" si="138"/>
        <v>0</v>
      </c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f t="shared" si="139"/>
        <v>0</v>
      </c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>
        <f t="shared" si="140"/>
        <v>0</v>
      </c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>
        <f t="shared" si="141"/>
        <v>0</v>
      </c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f t="shared" si="142"/>
        <v>0</v>
      </c>
      <c r="SN20" s="4">
        <f t="shared" si="143"/>
        <v>0</v>
      </c>
      <c r="SO20" s="13">
        <f t="shared" si="144"/>
        <v>0</v>
      </c>
    </row>
    <row r="21" spans="1:509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95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96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97"/>
        <v>0</v>
      </c>
      <c r="AQ21" s="4">
        <f t="shared" si="98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99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100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101"/>
        <v>0</v>
      </c>
      <c r="CE21" s="4">
        <f t="shared" si="102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103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104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105"/>
        <v>0</v>
      </c>
      <c r="DS21" s="4">
        <f t="shared" si="106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107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108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109"/>
        <v>0</v>
      </c>
      <c r="FG21" s="4">
        <f t="shared" si="110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111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112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113"/>
        <v>0</v>
      </c>
      <c r="GU21" s="4">
        <f t="shared" si="114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115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116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117"/>
        <v>0</v>
      </c>
      <c r="II21" s="4">
        <f t="shared" si="118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119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120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121"/>
        <v>0</v>
      </c>
      <c r="JW21" s="4">
        <f t="shared" si="122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123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124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125"/>
        <v>0</v>
      </c>
      <c r="LK21" s="4">
        <f t="shared" si="126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127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128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129"/>
        <v>0</v>
      </c>
      <c r="MY21" s="4">
        <f t="shared" si="130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131"/>
        <v>0</v>
      </c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>
        <f t="shared" si="132"/>
        <v>0</v>
      </c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f t="shared" si="133"/>
        <v>0</v>
      </c>
      <c r="OM21" s="4">
        <f t="shared" si="134"/>
        <v>0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>
        <f t="shared" si="135"/>
        <v>0</v>
      </c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>
        <f t="shared" si="136"/>
        <v>0</v>
      </c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f t="shared" si="137"/>
        <v>0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>
        <f t="shared" si="138"/>
        <v>0</v>
      </c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f t="shared" si="139"/>
        <v>0</v>
      </c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f t="shared" si="140"/>
        <v>0</v>
      </c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>
        <f t="shared" si="141"/>
        <v>0</v>
      </c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>
        <f t="shared" si="142"/>
        <v>0</v>
      </c>
      <c r="SN21" s="4">
        <f t="shared" si="143"/>
        <v>0</v>
      </c>
      <c r="SO21" s="13">
        <f t="shared" si="144"/>
        <v>0</v>
      </c>
    </row>
    <row r="22" spans="1:509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95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96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97"/>
        <v>0</v>
      </c>
      <c r="AQ22" s="4">
        <f t="shared" si="98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99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100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101"/>
        <v>0</v>
      </c>
      <c r="CE22" s="4">
        <f t="shared" si="102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103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104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105"/>
        <v>0</v>
      </c>
      <c r="DS22" s="4">
        <f t="shared" si="106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107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108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109"/>
        <v>0</v>
      </c>
      <c r="FG22" s="4">
        <f t="shared" si="110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111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112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113"/>
        <v>0</v>
      </c>
      <c r="GU22" s="4">
        <f t="shared" si="114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115"/>
        <v>0</v>
      </c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>
        <f t="shared" si="116"/>
        <v>0</v>
      </c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f t="shared" si="117"/>
        <v>0</v>
      </c>
      <c r="II22" s="4">
        <f t="shared" si="118"/>
        <v>0</v>
      </c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f t="shared" si="119"/>
        <v>0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>
        <f t="shared" si="120"/>
        <v>0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>
        <f t="shared" si="121"/>
        <v>0</v>
      </c>
      <c r="JW22" s="4">
        <f t="shared" si="122"/>
        <v>0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f t="shared" si="123"/>
        <v>0</v>
      </c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>
        <f t="shared" si="124"/>
        <v>0</v>
      </c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>
        <f t="shared" si="125"/>
        <v>0</v>
      </c>
      <c r="LK22" s="4">
        <f t="shared" si="126"/>
        <v>0</v>
      </c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>
        <f t="shared" si="127"/>
        <v>0</v>
      </c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>
        <f t="shared" si="128"/>
        <v>0</v>
      </c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>
        <f t="shared" si="129"/>
        <v>0</v>
      </c>
      <c r="MY22" s="4">
        <f t="shared" si="130"/>
        <v>0</v>
      </c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>
        <f t="shared" si="131"/>
        <v>0</v>
      </c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>
        <f t="shared" si="132"/>
        <v>0</v>
      </c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>
        <f t="shared" si="133"/>
        <v>0</v>
      </c>
      <c r="OM22" s="4">
        <f t="shared" si="134"/>
        <v>0</v>
      </c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>
        <f t="shared" si="135"/>
        <v>0</v>
      </c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>
        <f t="shared" si="136"/>
        <v>0</v>
      </c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f t="shared" si="137"/>
        <v>0</v>
      </c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>
        <f t="shared" si="138"/>
        <v>0</v>
      </c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f t="shared" si="139"/>
        <v>0</v>
      </c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f t="shared" si="140"/>
        <v>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>
        <f t="shared" si="141"/>
        <v>0</v>
      </c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f t="shared" si="142"/>
        <v>0</v>
      </c>
      <c r="SN22" s="4">
        <f t="shared" si="143"/>
        <v>0</v>
      </c>
      <c r="SO22" s="13">
        <f t="shared" si="144"/>
        <v>0</v>
      </c>
    </row>
    <row r="23" spans="1:509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95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96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97"/>
        <v>0</v>
      </c>
      <c r="AQ23" s="4">
        <f t="shared" si="98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99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100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101"/>
        <v>0</v>
      </c>
      <c r="CE23" s="4">
        <f t="shared" si="102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103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104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105"/>
        <v>0</v>
      </c>
      <c r="DS23" s="4">
        <f t="shared" si="106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107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108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109"/>
        <v>0</v>
      </c>
      <c r="FG23" s="4">
        <f t="shared" si="110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111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112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113"/>
        <v>0</v>
      </c>
      <c r="GU23" s="4">
        <f t="shared" si="114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115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116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117"/>
        <v>0</v>
      </c>
      <c r="II23" s="4">
        <f t="shared" si="118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119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120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121"/>
        <v>0</v>
      </c>
      <c r="JW23" s="4">
        <f t="shared" si="122"/>
        <v>0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f t="shared" si="123"/>
        <v>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>
        <f t="shared" si="124"/>
        <v>0</v>
      </c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>
        <f t="shared" si="125"/>
        <v>0</v>
      </c>
      <c r="LK23" s="4">
        <f t="shared" si="126"/>
        <v>0</v>
      </c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>
        <f t="shared" si="127"/>
        <v>0</v>
      </c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>
        <f t="shared" si="128"/>
        <v>0</v>
      </c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>
        <f t="shared" si="129"/>
        <v>0</v>
      </c>
      <c r="MY23" s="4">
        <f t="shared" si="130"/>
        <v>0</v>
      </c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>
        <f t="shared" si="131"/>
        <v>0</v>
      </c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>
        <f t="shared" si="132"/>
        <v>0</v>
      </c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>
        <f t="shared" si="133"/>
        <v>0</v>
      </c>
      <c r="OM23" s="4">
        <f t="shared" si="134"/>
        <v>0</v>
      </c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>
        <f t="shared" si="135"/>
        <v>0</v>
      </c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>
        <f t="shared" si="136"/>
        <v>0</v>
      </c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f t="shared" si="137"/>
        <v>0</v>
      </c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>
        <f t="shared" si="138"/>
        <v>0</v>
      </c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f t="shared" si="139"/>
        <v>0</v>
      </c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f t="shared" si="140"/>
        <v>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>
        <f t="shared" si="141"/>
        <v>0</v>
      </c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>
        <f t="shared" si="142"/>
        <v>0</v>
      </c>
      <c r="SN23" s="4">
        <f t="shared" si="143"/>
        <v>0</v>
      </c>
      <c r="SO23" s="13">
        <f t="shared" si="144"/>
        <v>0</v>
      </c>
    </row>
    <row r="24" spans="1:509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95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96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97"/>
        <v>0</v>
      </c>
      <c r="AQ24" s="4">
        <f t="shared" si="98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99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100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101"/>
        <v>0</v>
      </c>
      <c r="CE24" s="4">
        <f t="shared" si="102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103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104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105"/>
        <v>0</v>
      </c>
      <c r="DS24" s="4">
        <f t="shared" si="106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107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108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109"/>
        <v>0</v>
      </c>
      <c r="FG24" s="4">
        <f t="shared" si="110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111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112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113"/>
        <v>0</v>
      </c>
      <c r="GU24" s="4">
        <f t="shared" si="114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115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116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117"/>
        <v>0</v>
      </c>
      <c r="II24" s="4">
        <f t="shared" si="118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119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120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121"/>
        <v>0</v>
      </c>
      <c r="JW24" s="4">
        <f t="shared" si="122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123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124"/>
        <v>0</v>
      </c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>
        <f t="shared" si="125"/>
        <v>0</v>
      </c>
      <c r="LK24" s="4">
        <f t="shared" si="126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127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128"/>
        <v>0</v>
      </c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>
        <f t="shared" si="129"/>
        <v>0</v>
      </c>
      <c r="MY24" s="4">
        <f t="shared" si="130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131"/>
        <v>0</v>
      </c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>
        <f t="shared" si="132"/>
        <v>0</v>
      </c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>
        <f t="shared" si="133"/>
        <v>0</v>
      </c>
      <c r="OM24" s="4">
        <f t="shared" si="134"/>
        <v>0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>
        <f t="shared" si="135"/>
        <v>0</v>
      </c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>
        <f t="shared" si="136"/>
        <v>0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f t="shared" si="137"/>
        <v>0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f t="shared" si="138"/>
        <v>0</v>
      </c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f t="shared" si="139"/>
        <v>0</v>
      </c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f t="shared" si="140"/>
        <v>0</v>
      </c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>
        <f t="shared" si="141"/>
        <v>0</v>
      </c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>
        <f t="shared" si="142"/>
        <v>0</v>
      </c>
      <c r="SN24" s="4">
        <f t="shared" si="143"/>
        <v>0</v>
      </c>
      <c r="SO24" s="13">
        <f t="shared" si="144"/>
        <v>0</v>
      </c>
    </row>
    <row r="25" spans="1:509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95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96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97"/>
        <v>0</v>
      </c>
      <c r="AQ25" s="4">
        <f t="shared" si="98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99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100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101"/>
        <v>0</v>
      </c>
      <c r="CE25" s="4">
        <f t="shared" si="102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103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104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105"/>
        <v>0</v>
      </c>
      <c r="DS25" s="4">
        <f t="shared" si="106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107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108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109"/>
        <v>0</v>
      </c>
      <c r="FG25" s="4">
        <f t="shared" si="110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111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112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113"/>
        <v>0</v>
      </c>
      <c r="GU25" s="4">
        <f t="shared" si="114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115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116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117"/>
        <v>0</v>
      </c>
      <c r="II25" s="4">
        <f t="shared" si="118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119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120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121"/>
        <v>0</v>
      </c>
      <c r="JW25" s="4">
        <f t="shared" si="122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123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124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125"/>
        <v>0</v>
      </c>
      <c r="LK25" s="4">
        <f t="shared" si="126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127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128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129"/>
        <v>0</v>
      </c>
      <c r="MY25" s="4">
        <f t="shared" si="130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131"/>
        <v>0</v>
      </c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>
        <f t="shared" si="132"/>
        <v>0</v>
      </c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>
        <f t="shared" si="133"/>
        <v>0</v>
      </c>
      <c r="OM25" s="4">
        <f t="shared" si="134"/>
        <v>0</v>
      </c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>
        <f t="shared" si="135"/>
        <v>0</v>
      </c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>
        <f t="shared" si="136"/>
        <v>0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f t="shared" si="137"/>
        <v>0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>
        <f t="shared" si="138"/>
        <v>0</v>
      </c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f t="shared" si="139"/>
        <v>0</v>
      </c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f t="shared" si="140"/>
        <v>0</v>
      </c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>
        <f t="shared" si="141"/>
        <v>0</v>
      </c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>
        <f t="shared" si="142"/>
        <v>0</v>
      </c>
      <c r="SN25" s="4">
        <f t="shared" si="143"/>
        <v>0</v>
      </c>
      <c r="SO25" s="13">
        <f t="shared" si="144"/>
        <v>0</v>
      </c>
    </row>
    <row r="26" spans="1:509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95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96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97"/>
        <v>0</v>
      </c>
      <c r="AQ26" s="4">
        <f t="shared" si="98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99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100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101"/>
        <v>0</v>
      </c>
      <c r="CE26" s="4">
        <f t="shared" si="102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103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104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105"/>
        <v>0</v>
      </c>
      <c r="DS26" s="4">
        <f t="shared" si="106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107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108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109"/>
        <v>0</v>
      </c>
      <c r="FG26" s="4">
        <f t="shared" si="110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111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112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113"/>
        <v>0</v>
      </c>
      <c r="GU26" s="4">
        <f t="shared" si="114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115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116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117"/>
        <v>0</v>
      </c>
      <c r="II26" s="4">
        <f t="shared" si="118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119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120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121"/>
        <v>0</v>
      </c>
      <c r="JW26" s="4">
        <f t="shared" si="122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123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124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125"/>
        <v>0</v>
      </c>
      <c r="LK26" s="4">
        <f t="shared" si="126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127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128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129"/>
        <v>0</v>
      </c>
      <c r="MY26" s="4">
        <f t="shared" si="130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131"/>
        <v>0</v>
      </c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>
        <f t="shared" si="132"/>
        <v>0</v>
      </c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>
        <f t="shared" si="133"/>
        <v>0</v>
      </c>
      <c r="OM26" s="4">
        <f t="shared" si="134"/>
        <v>0</v>
      </c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>
        <f t="shared" si="135"/>
        <v>0</v>
      </c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>
        <f t="shared" si="136"/>
        <v>0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f t="shared" si="137"/>
        <v>0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>
        <f t="shared" si="138"/>
        <v>0</v>
      </c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f t="shared" si="139"/>
        <v>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f t="shared" si="140"/>
        <v>0</v>
      </c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f t="shared" si="141"/>
        <v>0</v>
      </c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>
        <f t="shared" si="142"/>
        <v>0</v>
      </c>
      <c r="SN26" s="4">
        <f t="shared" si="143"/>
        <v>0</v>
      </c>
      <c r="SO26" s="13">
        <f t="shared" si="144"/>
        <v>0</v>
      </c>
    </row>
    <row r="27" spans="1:509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95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96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97"/>
        <v>0</v>
      </c>
      <c r="AQ27" s="4">
        <f t="shared" si="98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99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100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101"/>
        <v>0</v>
      </c>
      <c r="CE27" s="4">
        <f t="shared" si="102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103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104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105"/>
        <v>0</v>
      </c>
      <c r="DS27" s="4">
        <f t="shared" si="106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107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108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109"/>
        <v>0</v>
      </c>
      <c r="FG27" s="4">
        <f t="shared" si="110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111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112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113"/>
        <v>0</v>
      </c>
      <c r="GU27" s="4">
        <f t="shared" si="114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115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116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117"/>
        <v>0</v>
      </c>
      <c r="II27" s="4">
        <f t="shared" si="118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119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120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121"/>
        <v>0</v>
      </c>
      <c r="JW27" s="4">
        <f t="shared" si="122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123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124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125"/>
        <v>0</v>
      </c>
      <c r="LK27" s="4">
        <f t="shared" si="126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127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128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129"/>
        <v>0</v>
      </c>
      <c r="MY27" s="4">
        <f t="shared" si="130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131"/>
        <v>0</v>
      </c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>
        <f t="shared" si="132"/>
        <v>0</v>
      </c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>
        <f t="shared" si="133"/>
        <v>0</v>
      </c>
      <c r="OM27" s="4">
        <f t="shared" si="134"/>
        <v>0</v>
      </c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>
        <f t="shared" si="135"/>
        <v>0</v>
      </c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>
        <f t="shared" si="136"/>
        <v>0</v>
      </c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f t="shared" si="137"/>
        <v>0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>
        <f t="shared" si="138"/>
        <v>0</v>
      </c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f t="shared" si="139"/>
        <v>0</v>
      </c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f t="shared" si="140"/>
        <v>0</v>
      </c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>
        <f t="shared" si="141"/>
        <v>0</v>
      </c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>
        <f t="shared" si="142"/>
        <v>0</v>
      </c>
      <c r="SN27" s="4">
        <f t="shared" si="143"/>
        <v>0</v>
      </c>
      <c r="SO27" s="13">
        <f t="shared" si="144"/>
        <v>0</v>
      </c>
    </row>
    <row r="28" spans="1:509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95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96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97"/>
        <v>0</v>
      </c>
      <c r="AQ28" s="4">
        <f t="shared" si="98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99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100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101"/>
        <v>0</v>
      </c>
      <c r="CE28" s="4">
        <f t="shared" si="102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103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104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105"/>
        <v>0</v>
      </c>
      <c r="DS28" s="4">
        <f t="shared" si="106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107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108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109"/>
        <v>0</v>
      </c>
      <c r="FG28" s="4">
        <f t="shared" si="110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111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112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113"/>
        <v>0</v>
      </c>
      <c r="GU28" s="4">
        <f t="shared" si="114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115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116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117"/>
        <v>0</v>
      </c>
      <c r="II28" s="4">
        <f t="shared" si="118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119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120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121"/>
        <v>0</v>
      </c>
      <c r="JW28" s="4">
        <f t="shared" si="122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123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124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125"/>
        <v>0</v>
      </c>
      <c r="LK28" s="4">
        <f t="shared" si="126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127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128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129"/>
        <v>0</v>
      </c>
      <c r="MY28" s="4">
        <f t="shared" si="130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131"/>
        <v>0</v>
      </c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>
        <f t="shared" si="132"/>
        <v>0</v>
      </c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>
        <f t="shared" si="133"/>
        <v>0</v>
      </c>
      <c r="OM28" s="4">
        <f t="shared" si="134"/>
        <v>0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>
        <f t="shared" si="135"/>
        <v>0</v>
      </c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>
        <f t="shared" si="136"/>
        <v>0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f t="shared" si="137"/>
        <v>0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>
        <f t="shared" si="138"/>
        <v>0</v>
      </c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>
        <f t="shared" si="139"/>
        <v>0</v>
      </c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f t="shared" si="140"/>
        <v>0</v>
      </c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>
        <f t="shared" si="141"/>
        <v>0</v>
      </c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>
        <f t="shared" si="142"/>
        <v>0</v>
      </c>
      <c r="SN28" s="4">
        <f t="shared" si="143"/>
        <v>0</v>
      </c>
      <c r="SO28" s="13">
        <f t="shared" si="144"/>
        <v>0</v>
      </c>
    </row>
    <row r="29" spans="1:509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95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96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97"/>
        <v>0</v>
      </c>
      <c r="AQ29" s="4">
        <f t="shared" si="98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99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100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101"/>
        <v>0</v>
      </c>
      <c r="CE29" s="4">
        <f t="shared" si="102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103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104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105"/>
        <v>0</v>
      </c>
      <c r="DS29" s="4">
        <f t="shared" si="106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107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108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109"/>
        <v>0</v>
      </c>
      <c r="FG29" s="4">
        <f t="shared" si="110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111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112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113"/>
        <v>0</v>
      </c>
      <c r="GU29" s="4">
        <f t="shared" si="114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115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116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117"/>
        <v>0</v>
      </c>
      <c r="II29" s="4">
        <f t="shared" si="118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119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120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121"/>
        <v>0</v>
      </c>
      <c r="JW29" s="4">
        <f t="shared" si="122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123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124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125"/>
        <v>0</v>
      </c>
      <c r="LK29" s="4">
        <f t="shared" si="126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127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128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129"/>
        <v>0</v>
      </c>
      <c r="MY29" s="4">
        <f t="shared" si="130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131"/>
        <v>0</v>
      </c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>
        <f t="shared" si="132"/>
        <v>0</v>
      </c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>
        <f t="shared" si="133"/>
        <v>0</v>
      </c>
      <c r="OM29" s="4">
        <f t="shared" si="134"/>
        <v>0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>
        <f t="shared" si="135"/>
        <v>0</v>
      </c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>
        <f t="shared" si="136"/>
        <v>0</v>
      </c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f t="shared" si="137"/>
        <v>0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>
        <f t="shared" si="138"/>
        <v>0</v>
      </c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>
        <f t="shared" si="139"/>
        <v>0</v>
      </c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f t="shared" si="140"/>
        <v>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>
        <f t="shared" si="141"/>
        <v>0</v>
      </c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>
        <f t="shared" si="142"/>
        <v>0</v>
      </c>
      <c r="SN29" s="4">
        <f t="shared" si="143"/>
        <v>0</v>
      </c>
      <c r="SO29" s="13">
        <f t="shared" si="144"/>
        <v>0</v>
      </c>
    </row>
    <row r="30" spans="1:509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95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96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97"/>
        <v>0</v>
      </c>
      <c r="AQ30" s="4">
        <f t="shared" si="98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99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100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101"/>
        <v>0</v>
      </c>
      <c r="CE30" s="4">
        <f t="shared" si="102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103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104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105"/>
        <v>0</v>
      </c>
      <c r="DS30" s="4">
        <f t="shared" si="106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107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108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109"/>
        <v>0</v>
      </c>
      <c r="FG30" s="4">
        <f t="shared" si="110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111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112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113"/>
        <v>0</v>
      </c>
      <c r="GU30" s="4">
        <f t="shared" si="114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115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116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117"/>
        <v>0</v>
      </c>
      <c r="II30" s="4">
        <f t="shared" si="118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119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120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121"/>
        <v>0</v>
      </c>
      <c r="JW30" s="4">
        <f t="shared" si="122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123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124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125"/>
        <v>0</v>
      </c>
      <c r="LK30" s="4">
        <f t="shared" si="126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127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128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129"/>
        <v>0</v>
      </c>
      <c r="MY30" s="4">
        <f t="shared" si="130"/>
        <v>0</v>
      </c>
      <c r="MZ30" s="4">
        <v>96090</v>
      </c>
      <c r="NA30" s="4">
        <v>96090</v>
      </c>
      <c r="NB30" s="4">
        <v>96090</v>
      </c>
      <c r="NC30" s="4">
        <v>100300</v>
      </c>
      <c r="ND30" s="4">
        <f>12630+100300</f>
        <v>112930</v>
      </c>
      <c r="NE30" s="4">
        <v>100300</v>
      </c>
      <c r="NF30" s="4">
        <v>106300</v>
      </c>
      <c r="NG30" s="4">
        <v>106300</v>
      </c>
      <c r="NH30" s="4">
        <v>106300</v>
      </c>
      <c r="NI30" s="4">
        <v>106300</v>
      </c>
      <c r="NJ30" s="4">
        <v>106300</v>
      </c>
      <c r="NK30" s="4">
        <v>106300</v>
      </c>
      <c r="NL30" s="4">
        <f t="shared" si="131"/>
        <v>1239600</v>
      </c>
      <c r="NM30" s="4">
        <v>2250</v>
      </c>
      <c r="NN30" s="4">
        <v>2250</v>
      </c>
      <c r="NO30" s="4">
        <v>2250</v>
      </c>
      <c r="NP30" s="4">
        <v>2250</v>
      </c>
      <c r="NQ30" s="4">
        <v>2250</v>
      </c>
      <c r="NR30" s="4">
        <v>2250</v>
      </c>
      <c r="NS30" s="4">
        <v>1800</v>
      </c>
      <c r="NT30" s="4">
        <v>1800</v>
      </c>
      <c r="NU30" s="4">
        <v>1800</v>
      </c>
      <c r="NV30" s="4">
        <v>2250</v>
      </c>
      <c r="NW30" s="4">
        <v>2250</v>
      </c>
      <c r="NX30" s="4">
        <v>2250</v>
      </c>
      <c r="NY30" s="4">
        <f t="shared" si="132"/>
        <v>25650</v>
      </c>
      <c r="NZ30" s="4">
        <v>1099</v>
      </c>
      <c r="OA30" s="4">
        <v>1099</v>
      </c>
      <c r="OB30" s="4">
        <v>1099</v>
      </c>
      <c r="OC30" s="4">
        <v>1146</v>
      </c>
      <c r="OD30" s="4">
        <f>141+1146</f>
        <v>1287</v>
      </c>
      <c r="OE30" s="4">
        <v>1146</v>
      </c>
      <c r="OF30" s="4">
        <v>1146</v>
      </c>
      <c r="OG30" s="4">
        <v>1146</v>
      </c>
      <c r="OH30" s="4">
        <v>1146</v>
      </c>
      <c r="OI30" s="4">
        <v>1146</v>
      </c>
      <c r="OJ30" s="4">
        <v>1146</v>
      </c>
      <c r="OK30" s="4">
        <v>1146</v>
      </c>
      <c r="OL30" s="4">
        <f t="shared" si="133"/>
        <v>13752</v>
      </c>
      <c r="OM30" s="4">
        <f t="shared" si="134"/>
        <v>1279002</v>
      </c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>
        <f t="shared" si="135"/>
        <v>0</v>
      </c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>
        <f t="shared" si="136"/>
        <v>0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>
        <f t="shared" si="137"/>
        <v>0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>
        <f t="shared" si="138"/>
        <v>0</v>
      </c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f t="shared" si="139"/>
        <v>0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>
        <f t="shared" si="140"/>
        <v>0</v>
      </c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>
        <f t="shared" si="141"/>
        <v>0</v>
      </c>
      <c r="SA30" s="4"/>
      <c r="SB30" s="4"/>
      <c r="SC30" s="4"/>
      <c r="SD30" s="4">
        <v>5600</v>
      </c>
      <c r="SE30" s="4">
        <v>5600</v>
      </c>
      <c r="SF30" s="4">
        <v>5600</v>
      </c>
      <c r="SG30" s="4">
        <f>110916.13+5600</f>
        <v>116516.13</v>
      </c>
      <c r="SH30" s="4">
        <v>5600</v>
      </c>
      <c r="SI30" s="4">
        <v>5600</v>
      </c>
      <c r="SJ30" s="4">
        <v>5600</v>
      </c>
      <c r="SK30" s="4">
        <v>5600</v>
      </c>
      <c r="SL30" s="4">
        <v>5600</v>
      </c>
      <c r="SM30" s="4">
        <f t="shared" si="142"/>
        <v>161316.13</v>
      </c>
      <c r="SN30" s="4">
        <f t="shared" si="143"/>
        <v>161316.13</v>
      </c>
      <c r="SO30" s="13">
        <f t="shared" si="144"/>
        <v>1440318.13</v>
      </c>
    </row>
    <row r="31" spans="1:509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95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96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97"/>
        <v>0</v>
      </c>
      <c r="AQ31" s="4">
        <f t="shared" si="98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99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100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101"/>
        <v>0</v>
      </c>
      <c r="CE31" s="4">
        <f t="shared" si="102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103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104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105"/>
        <v>0</v>
      </c>
      <c r="DS31" s="4">
        <f t="shared" si="106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107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108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109"/>
        <v>0</v>
      </c>
      <c r="FG31" s="4">
        <f t="shared" si="110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111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112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113"/>
        <v>0</v>
      </c>
      <c r="GU31" s="4">
        <f t="shared" si="114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115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116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117"/>
        <v>0</v>
      </c>
      <c r="II31" s="4">
        <f t="shared" si="118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119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120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121"/>
        <v>0</v>
      </c>
      <c r="JW31" s="4">
        <f t="shared" si="122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123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124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125"/>
        <v>0</v>
      </c>
      <c r="LK31" s="4">
        <f t="shared" si="126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127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128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129"/>
        <v>0</v>
      </c>
      <c r="MY31" s="4">
        <f t="shared" si="130"/>
        <v>0</v>
      </c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>
        <f t="shared" si="131"/>
        <v>0</v>
      </c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>
        <f t="shared" si="132"/>
        <v>0</v>
      </c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>
        <f t="shared" si="133"/>
        <v>0</v>
      </c>
      <c r="OM31" s="4">
        <f t="shared" si="134"/>
        <v>0</v>
      </c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>
        <f t="shared" si="135"/>
        <v>0</v>
      </c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>
        <f t="shared" si="136"/>
        <v>0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>
        <f t="shared" si="137"/>
        <v>0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>
        <f t="shared" si="138"/>
        <v>0</v>
      </c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f t="shared" si="139"/>
        <v>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>
        <f t="shared" si="140"/>
        <v>0</v>
      </c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>
        <f t="shared" si="141"/>
        <v>0</v>
      </c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>
        <f t="shared" si="142"/>
        <v>0</v>
      </c>
      <c r="SN31" s="4">
        <f t="shared" si="143"/>
        <v>0</v>
      </c>
      <c r="SO31" s="13">
        <f t="shared" si="144"/>
        <v>0</v>
      </c>
    </row>
    <row r="32" spans="1:509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95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96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97"/>
        <v>0</v>
      </c>
      <c r="AQ32" s="4">
        <f t="shared" si="98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99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100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101"/>
        <v>0</v>
      </c>
      <c r="CE32" s="4">
        <f t="shared" si="102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103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104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105"/>
        <v>0</v>
      </c>
      <c r="DS32" s="4">
        <f t="shared" si="106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107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108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109"/>
        <v>0</v>
      </c>
      <c r="FG32" s="4">
        <f t="shared" si="110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111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112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113"/>
        <v>0</v>
      </c>
      <c r="GU32" s="4">
        <f t="shared" si="114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115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116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117"/>
        <v>0</v>
      </c>
      <c r="II32" s="4">
        <f t="shared" si="118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119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120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121"/>
        <v>0</v>
      </c>
      <c r="JW32" s="4">
        <f t="shared" si="122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123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124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125"/>
        <v>0</v>
      </c>
      <c r="LK32" s="4">
        <f t="shared" si="126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127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128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129"/>
        <v>0</v>
      </c>
      <c r="MY32" s="4">
        <f t="shared" si="130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131"/>
        <v>0</v>
      </c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>
        <f t="shared" si="132"/>
        <v>0</v>
      </c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>
        <f t="shared" si="133"/>
        <v>0</v>
      </c>
      <c r="OM32" s="4">
        <f t="shared" si="134"/>
        <v>0</v>
      </c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>
        <f t="shared" si="135"/>
        <v>0</v>
      </c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>
        <f t="shared" si="136"/>
        <v>0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>
        <f t="shared" si="137"/>
        <v>0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>
        <f t="shared" si="138"/>
        <v>0</v>
      </c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f t="shared" si="139"/>
        <v>0</v>
      </c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>
        <f t="shared" si="140"/>
        <v>0</v>
      </c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>
        <f t="shared" si="141"/>
        <v>0</v>
      </c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>
        <f t="shared" si="142"/>
        <v>0</v>
      </c>
      <c r="SN32" s="4">
        <f t="shared" si="143"/>
        <v>0</v>
      </c>
      <c r="SO32" s="13">
        <f t="shared" si="144"/>
        <v>0</v>
      </c>
    </row>
    <row r="33" spans="1:509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95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96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97"/>
        <v>0</v>
      </c>
      <c r="AQ33" s="4">
        <f t="shared" si="98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99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100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101"/>
        <v>0</v>
      </c>
      <c r="CE33" s="4">
        <f t="shared" si="102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103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104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105"/>
        <v>0</v>
      </c>
      <c r="DS33" s="4">
        <f t="shared" si="106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107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108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109"/>
        <v>0</v>
      </c>
      <c r="FG33" s="4">
        <f t="shared" si="110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111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112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113"/>
        <v>0</v>
      </c>
      <c r="GU33" s="4">
        <f t="shared" si="114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115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116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117"/>
        <v>0</v>
      </c>
      <c r="II33" s="4">
        <f t="shared" si="118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119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120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121"/>
        <v>0</v>
      </c>
      <c r="JW33" s="4">
        <f t="shared" si="122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123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124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125"/>
        <v>0</v>
      </c>
      <c r="LK33" s="4">
        <f t="shared" si="126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127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128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129"/>
        <v>0</v>
      </c>
      <c r="MY33" s="4">
        <f t="shared" si="130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131"/>
        <v>0</v>
      </c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>
        <f t="shared" si="132"/>
        <v>0</v>
      </c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>
        <f t="shared" si="133"/>
        <v>0</v>
      </c>
      <c r="OM33" s="4">
        <f t="shared" si="134"/>
        <v>0</v>
      </c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>
        <f t="shared" si="135"/>
        <v>0</v>
      </c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>
        <f t="shared" si="136"/>
        <v>0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>
        <f t="shared" si="137"/>
        <v>0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>
        <f t="shared" si="138"/>
        <v>0</v>
      </c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f t="shared" si="139"/>
        <v>0</v>
      </c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>
        <f t="shared" si="140"/>
        <v>0</v>
      </c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>
        <f t="shared" si="141"/>
        <v>0</v>
      </c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>
        <f t="shared" si="142"/>
        <v>0</v>
      </c>
      <c r="SN33" s="4">
        <f t="shared" si="143"/>
        <v>0</v>
      </c>
      <c r="SO33" s="13">
        <f t="shared" si="144"/>
        <v>0</v>
      </c>
    </row>
    <row r="34" spans="1:509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95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96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97"/>
        <v>0</v>
      </c>
      <c r="AQ34" s="4">
        <f t="shared" si="98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99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100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101"/>
        <v>0</v>
      </c>
      <c r="CE34" s="4">
        <f t="shared" si="102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103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104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105"/>
        <v>0</v>
      </c>
      <c r="DS34" s="4">
        <f t="shared" si="106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107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108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109"/>
        <v>0</v>
      </c>
      <c r="FG34" s="4">
        <f t="shared" si="110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111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112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113"/>
        <v>0</v>
      </c>
      <c r="GU34" s="4">
        <f t="shared" si="114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115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116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117"/>
        <v>0</v>
      </c>
      <c r="II34" s="4">
        <f t="shared" si="118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119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120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121"/>
        <v>0</v>
      </c>
      <c r="JW34" s="4">
        <f t="shared" si="122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123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124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125"/>
        <v>0</v>
      </c>
      <c r="LK34" s="4">
        <f t="shared" si="126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127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128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129"/>
        <v>0</v>
      </c>
      <c r="MY34" s="4">
        <f t="shared" si="130"/>
        <v>0</v>
      </c>
      <c r="MZ34" s="4">
        <v>25470</v>
      </c>
      <c r="NA34" s="4">
        <v>25470</v>
      </c>
      <c r="NB34" s="4">
        <v>25470</v>
      </c>
      <c r="NC34" s="4">
        <v>26680</v>
      </c>
      <c r="ND34" s="4">
        <f>3630+26680</f>
        <v>30310</v>
      </c>
      <c r="NE34" s="4">
        <v>26680</v>
      </c>
      <c r="NF34" s="4">
        <v>28680</v>
      </c>
      <c r="NG34" s="4">
        <v>28680</v>
      </c>
      <c r="NH34" s="4">
        <v>28680</v>
      </c>
      <c r="NI34" s="4">
        <v>28680</v>
      </c>
      <c r="NJ34" s="4">
        <v>28680</v>
      </c>
      <c r="NK34" s="4">
        <v>28680</v>
      </c>
      <c r="NL34" s="4">
        <f t="shared" si="131"/>
        <v>332160</v>
      </c>
      <c r="NM34" s="4">
        <v>750</v>
      </c>
      <c r="NN34" s="4">
        <v>750</v>
      </c>
      <c r="NO34" s="4">
        <v>750</v>
      </c>
      <c r="NP34" s="4">
        <v>750</v>
      </c>
      <c r="NQ34" s="4">
        <v>750</v>
      </c>
      <c r="NR34" s="4">
        <v>750</v>
      </c>
      <c r="NS34" s="4">
        <v>600</v>
      </c>
      <c r="NT34" s="4">
        <v>600</v>
      </c>
      <c r="NU34" s="4">
        <v>600</v>
      </c>
      <c r="NV34" s="4">
        <v>750</v>
      </c>
      <c r="NW34" s="4">
        <v>750</v>
      </c>
      <c r="NX34" s="4">
        <v>750</v>
      </c>
      <c r="NY34" s="4">
        <f t="shared" si="132"/>
        <v>8550</v>
      </c>
      <c r="NZ34" s="4">
        <v>0</v>
      </c>
      <c r="OA34" s="4">
        <v>0</v>
      </c>
      <c r="OB34" s="4">
        <v>0</v>
      </c>
      <c r="OC34" s="4">
        <v>0</v>
      </c>
      <c r="OD34" s="4">
        <v>0</v>
      </c>
      <c r="OE34" s="4">
        <v>0</v>
      </c>
      <c r="OF34" s="4">
        <v>0</v>
      </c>
      <c r="OG34" s="4">
        <v>0</v>
      </c>
      <c r="OH34" s="4">
        <v>0</v>
      </c>
      <c r="OI34" s="4">
        <v>0</v>
      </c>
      <c r="OJ34" s="4">
        <v>0</v>
      </c>
      <c r="OK34" s="4">
        <v>0</v>
      </c>
      <c r="OL34" s="4">
        <f t="shared" si="133"/>
        <v>0</v>
      </c>
      <c r="OM34" s="4">
        <f t="shared" si="134"/>
        <v>340710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>
        <f t="shared" si="135"/>
        <v>0</v>
      </c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>
        <f t="shared" si="136"/>
        <v>0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>
        <f t="shared" si="137"/>
        <v>0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>
        <f t="shared" si="138"/>
        <v>0</v>
      </c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f t="shared" si="139"/>
        <v>0</v>
      </c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>
        <f t="shared" si="140"/>
        <v>0</v>
      </c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>
        <f t="shared" si="141"/>
        <v>0</v>
      </c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>
        <f t="shared" si="142"/>
        <v>0</v>
      </c>
      <c r="SN34" s="4">
        <f t="shared" si="143"/>
        <v>0</v>
      </c>
      <c r="SO34" s="13">
        <f t="shared" si="144"/>
        <v>340710</v>
      </c>
    </row>
    <row r="35" spans="1:509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95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96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97"/>
        <v>0</v>
      </c>
      <c r="AQ35" s="4">
        <f t="shared" si="98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99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100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101"/>
        <v>0</v>
      </c>
      <c r="CE35" s="4">
        <f t="shared" si="102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103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104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105"/>
        <v>0</v>
      </c>
      <c r="DS35" s="4">
        <f t="shared" si="106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107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108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109"/>
        <v>0</v>
      </c>
      <c r="FG35" s="4">
        <f t="shared" si="110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111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112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113"/>
        <v>0</v>
      </c>
      <c r="GU35" s="4">
        <f t="shared" si="114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115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116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117"/>
        <v>0</v>
      </c>
      <c r="II35" s="4">
        <f t="shared" si="118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119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120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121"/>
        <v>0</v>
      </c>
      <c r="JW35" s="4">
        <f t="shared" si="122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123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124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125"/>
        <v>0</v>
      </c>
      <c r="LK35" s="4">
        <f t="shared" si="126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127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128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129"/>
        <v>0</v>
      </c>
      <c r="MY35" s="4">
        <f t="shared" si="130"/>
        <v>0</v>
      </c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4">
        <f t="shared" si="131"/>
        <v>0</v>
      </c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4">
        <f t="shared" si="132"/>
        <v>0</v>
      </c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4">
        <f t="shared" si="133"/>
        <v>0</v>
      </c>
      <c r="OM35" s="4">
        <f t="shared" si="134"/>
        <v>0</v>
      </c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4">
        <f t="shared" si="135"/>
        <v>0</v>
      </c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4">
        <f t="shared" si="136"/>
        <v>0</v>
      </c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4">
        <f t="shared" si="137"/>
        <v>0</v>
      </c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4">
        <f t="shared" si="138"/>
        <v>0</v>
      </c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4">
        <f t="shared" si="139"/>
        <v>0</v>
      </c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4">
        <f t="shared" si="140"/>
        <v>0</v>
      </c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4">
        <f t="shared" si="141"/>
        <v>0</v>
      </c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4">
        <f t="shared" si="142"/>
        <v>0</v>
      </c>
      <c r="SN35" s="4">
        <f t="shared" si="143"/>
        <v>0</v>
      </c>
      <c r="SO35" s="13">
        <f t="shared" si="144"/>
        <v>0</v>
      </c>
    </row>
    <row r="36" spans="1:509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95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96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97"/>
        <v>0</v>
      </c>
      <c r="AQ36" s="4">
        <f t="shared" si="98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99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100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101"/>
        <v>0</v>
      </c>
      <c r="CE36" s="4">
        <f t="shared" si="102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103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104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105"/>
        <v>0</v>
      </c>
      <c r="DS36" s="4">
        <f t="shared" si="106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107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108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109"/>
        <v>0</v>
      </c>
      <c r="FG36" s="4">
        <f t="shared" si="110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111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112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113"/>
        <v>0</v>
      </c>
      <c r="GU36" s="4">
        <f t="shared" si="114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115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116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117"/>
        <v>0</v>
      </c>
      <c r="II36" s="4">
        <f t="shared" si="118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119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120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121"/>
        <v>0</v>
      </c>
      <c r="JW36" s="4">
        <f t="shared" si="122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123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124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125"/>
        <v>0</v>
      </c>
      <c r="LK36" s="4">
        <f t="shared" si="126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127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128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129"/>
        <v>0</v>
      </c>
      <c r="MY36" s="4">
        <f t="shared" si="130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131"/>
        <v>0</v>
      </c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4">
        <f t="shared" si="132"/>
        <v>0</v>
      </c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4">
        <f t="shared" si="133"/>
        <v>0</v>
      </c>
      <c r="OM36" s="4">
        <f t="shared" si="134"/>
        <v>0</v>
      </c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4">
        <f t="shared" si="135"/>
        <v>0</v>
      </c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4">
        <f t="shared" si="136"/>
        <v>0</v>
      </c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4">
        <f t="shared" si="137"/>
        <v>0</v>
      </c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4">
        <f t="shared" si="138"/>
        <v>0</v>
      </c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4">
        <f t="shared" si="139"/>
        <v>0</v>
      </c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4">
        <f t="shared" si="140"/>
        <v>0</v>
      </c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4">
        <f t="shared" si="141"/>
        <v>0</v>
      </c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4">
        <f t="shared" si="142"/>
        <v>0</v>
      </c>
      <c r="SN36" s="4">
        <f t="shared" si="143"/>
        <v>0</v>
      </c>
      <c r="SO36" s="13">
        <f t="shared" si="144"/>
        <v>0</v>
      </c>
    </row>
    <row r="37" spans="1:509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95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96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97"/>
        <v>0</v>
      </c>
      <c r="AQ37" s="4">
        <f t="shared" si="98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99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100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101"/>
        <v>0</v>
      </c>
      <c r="CE37" s="4">
        <f t="shared" si="102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103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104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105"/>
        <v>0</v>
      </c>
      <c r="DS37" s="4">
        <f t="shared" si="106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107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108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109"/>
        <v>0</v>
      </c>
      <c r="FG37" s="4">
        <f t="shared" si="110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111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112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113"/>
        <v>0</v>
      </c>
      <c r="GU37" s="4">
        <f t="shared" si="114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115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116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117"/>
        <v>0</v>
      </c>
      <c r="II37" s="4">
        <f t="shared" si="118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119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120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121"/>
        <v>0</v>
      </c>
      <c r="JW37" s="4">
        <f t="shared" si="122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123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124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125"/>
        <v>0</v>
      </c>
      <c r="LK37" s="4">
        <f t="shared" si="126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127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128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129"/>
        <v>0</v>
      </c>
      <c r="MY37" s="4">
        <f t="shared" si="130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131"/>
        <v>0</v>
      </c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4">
        <f t="shared" si="132"/>
        <v>0</v>
      </c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4">
        <f t="shared" si="133"/>
        <v>0</v>
      </c>
      <c r="OM37" s="4">
        <f t="shared" si="134"/>
        <v>0</v>
      </c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4">
        <f t="shared" si="135"/>
        <v>0</v>
      </c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4">
        <f t="shared" si="136"/>
        <v>0</v>
      </c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4">
        <f t="shared" si="137"/>
        <v>0</v>
      </c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4">
        <f t="shared" si="138"/>
        <v>0</v>
      </c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4">
        <f t="shared" si="139"/>
        <v>0</v>
      </c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4">
        <f t="shared" si="140"/>
        <v>0</v>
      </c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4">
        <f t="shared" si="141"/>
        <v>0</v>
      </c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4">
        <f t="shared" si="142"/>
        <v>0</v>
      </c>
      <c r="SN37" s="4">
        <f t="shared" si="143"/>
        <v>0</v>
      </c>
      <c r="SO37" s="13">
        <f t="shared" si="144"/>
        <v>0</v>
      </c>
    </row>
    <row r="38" spans="1:509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95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96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97"/>
        <v>0</v>
      </c>
      <c r="AQ38" s="4">
        <f t="shared" si="98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99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100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101"/>
        <v>0</v>
      </c>
      <c r="CE38" s="4">
        <f t="shared" si="102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103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104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105"/>
        <v>0</v>
      </c>
      <c r="DS38" s="4">
        <f t="shared" si="106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107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108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109"/>
        <v>0</v>
      </c>
      <c r="FG38" s="4">
        <f t="shared" si="110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111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112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113"/>
        <v>0</v>
      </c>
      <c r="GU38" s="4">
        <f t="shared" si="114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115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116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117"/>
        <v>0</v>
      </c>
      <c r="II38" s="4">
        <f t="shared" si="118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119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120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121"/>
        <v>0</v>
      </c>
      <c r="JW38" s="4">
        <f t="shared" si="122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123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124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125"/>
        <v>0</v>
      </c>
      <c r="LK38" s="4">
        <f t="shared" si="126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127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128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129"/>
        <v>0</v>
      </c>
      <c r="MY38" s="4">
        <f t="shared" si="130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131"/>
        <v>0</v>
      </c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4">
        <f t="shared" si="132"/>
        <v>0</v>
      </c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4">
        <f t="shared" si="133"/>
        <v>0</v>
      </c>
      <c r="OM38" s="4">
        <f t="shared" si="134"/>
        <v>0</v>
      </c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4">
        <f t="shared" si="135"/>
        <v>0</v>
      </c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4">
        <f t="shared" si="136"/>
        <v>0</v>
      </c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4">
        <f t="shared" si="137"/>
        <v>0</v>
      </c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4">
        <f t="shared" si="138"/>
        <v>0</v>
      </c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4">
        <f t="shared" si="139"/>
        <v>0</v>
      </c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4">
        <f t="shared" si="140"/>
        <v>0</v>
      </c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4">
        <f t="shared" si="141"/>
        <v>0</v>
      </c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4">
        <f t="shared" si="142"/>
        <v>0</v>
      </c>
      <c r="SN38" s="4">
        <f t="shared" si="143"/>
        <v>0</v>
      </c>
      <c r="SO38" s="13">
        <f t="shared" si="144"/>
        <v>0</v>
      </c>
    </row>
    <row r="39" spans="1:509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95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96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97"/>
        <v>0</v>
      </c>
      <c r="AQ39" s="4">
        <f t="shared" si="98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99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100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101"/>
        <v>0</v>
      </c>
      <c r="CE39" s="4">
        <f t="shared" si="102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103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104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105"/>
        <v>0</v>
      </c>
      <c r="DS39" s="4">
        <f t="shared" si="106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107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108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109"/>
        <v>0</v>
      </c>
      <c r="FG39" s="4">
        <f t="shared" si="110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111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112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113"/>
        <v>0</v>
      </c>
      <c r="GU39" s="4">
        <f t="shared" si="114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115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116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117"/>
        <v>0</v>
      </c>
      <c r="II39" s="4">
        <f t="shared" si="118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119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120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121"/>
        <v>0</v>
      </c>
      <c r="JW39" s="4">
        <f t="shared" si="122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123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124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125"/>
        <v>0</v>
      </c>
      <c r="LK39" s="4">
        <f t="shared" si="126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127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128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129"/>
        <v>0</v>
      </c>
      <c r="MY39" s="4">
        <f t="shared" si="130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131"/>
        <v>0</v>
      </c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4">
        <f t="shared" si="132"/>
        <v>0</v>
      </c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4">
        <f t="shared" si="133"/>
        <v>0</v>
      </c>
      <c r="OM39" s="4">
        <f t="shared" si="134"/>
        <v>0</v>
      </c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4">
        <f t="shared" si="135"/>
        <v>0</v>
      </c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4">
        <f t="shared" si="136"/>
        <v>0</v>
      </c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4">
        <f t="shared" si="137"/>
        <v>0</v>
      </c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4">
        <f t="shared" si="138"/>
        <v>0</v>
      </c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4">
        <f t="shared" si="139"/>
        <v>0</v>
      </c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4">
        <f t="shared" si="140"/>
        <v>0</v>
      </c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4">
        <f t="shared" si="141"/>
        <v>0</v>
      </c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4">
        <f t="shared" si="142"/>
        <v>0</v>
      </c>
      <c r="SN39" s="4">
        <f t="shared" si="143"/>
        <v>0</v>
      </c>
      <c r="SO39" s="13">
        <f t="shared" si="144"/>
        <v>0</v>
      </c>
    </row>
    <row r="40" spans="1:509" s="10" customFormat="1" ht="24.75" thickBot="1" x14ac:dyDescent="0.6">
      <c r="A40" s="8"/>
      <c r="B40" s="8"/>
      <c r="C40" s="8"/>
      <c r="D40" s="9">
        <f>SUM(D6:D39)</f>
        <v>168400</v>
      </c>
      <c r="E40" s="9">
        <f t="shared" ref="E40:O40" si="149">SUM(E6:E39)</f>
        <v>168400</v>
      </c>
      <c r="F40" s="9">
        <f t="shared" si="149"/>
        <v>168400</v>
      </c>
      <c r="G40" s="9">
        <f t="shared" si="149"/>
        <v>168400</v>
      </c>
      <c r="H40" s="9">
        <f t="shared" si="149"/>
        <v>208750</v>
      </c>
      <c r="I40" s="9">
        <f t="shared" si="149"/>
        <v>176470</v>
      </c>
      <c r="J40" s="9">
        <f t="shared" si="149"/>
        <v>186470</v>
      </c>
      <c r="K40" s="9">
        <f t="shared" si="149"/>
        <v>186470</v>
      </c>
      <c r="L40" s="9">
        <f t="shared" si="149"/>
        <v>186470</v>
      </c>
      <c r="M40" s="9">
        <f t="shared" si="149"/>
        <v>186470</v>
      </c>
      <c r="N40" s="9">
        <f t="shared" si="149"/>
        <v>186470</v>
      </c>
      <c r="O40" s="9">
        <f t="shared" si="149"/>
        <v>186470</v>
      </c>
      <c r="P40" s="25">
        <f t="shared" si="95"/>
        <v>2177640</v>
      </c>
      <c r="Q40" s="9">
        <f>SUM(Q6:Q39)</f>
        <v>3750</v>
      </c>
      <c r="R40" s="9">
        <f t="shared" ref="R40:AB40" si="150">SUM(R6:R39)</f>
        <v>3750</v>
      </c>
      <c r="S40" s="9">
        <f t="shared" si="150"/>
        <v>3750</v>
      </c>
      <c r="T40" s="9">
        <f t="shared" si="150"/>
        <v>3750</v>
      </c>
      <c r="U40" s="9">
        <f t="shared" si="150"/>
        <v>3750</v>
      </c>
      <c r="V40" s="9">
        <f t="shared" si="150"/>
        <v>3000</v>
      </c>
      <c r="W40" s="9">
        <f t="shared" si="150"/>
        <v>3000</v>
      </c>
      <c r="X40" s="9">
        <f t="shared" si="150"/>
        <v>3000</v>
      </c>
      <c r="Y40" s="9">
        <f t="shared" si="150"/>
        <v>3750</v>
      </c>
      <c r="Z40" s="9">
        <f t="shared" si="150"/>
        <v>3750</v>
      </c>
      <c r="AA40" s="9">
        <f t="shared" si="150"/>
        <v>3600</v>
      </c>
      <c r="AB40" s="9">
        <f t="shared" si="150"/>
        <v>1500</v>
      </c>
      <c r="AC40" s="25">
        <f t="shared" si="96"/>
        <v>40350</v>
      </c>
      <c r="AD40" s="9">
        <f>SUM(AD6:AD39)</f>
        <v>3523</v>
      </c>
      <c r="AE40" s="9">
        <f t="shared" ref="AE40:AO40" si="151">SUM(AE6:AE39)</f>
        <v>3523</v>
      </c>
      <c r="AF40" s="9">
        <f t="shared" si="151"/>
        <v>3523</v>
      </c>
      <c r="AG40" s="9">
        <f t="shared" si="151"/>
        <v>3523</v>
      </c>
      <c r="AH40" s="9">
        <f t="shared" si="151"/>
        <v>2016</v>
      </c>
      <c r="AI40" s="9">
        <f t="shared" si="151"/>
        <v>3699</v>
      </c>
      <c r="AJ40" s="9">
        <f t="shared" si="151"/>
        <v>3699</v>
      </c>
      <c r="AK40" s="9">
        <f t="shared" si="151"/>
        <v>3699</v>
      </c>
      <c r="AL40" s="9">
        <f t="shared" si="151"/>
        <v>3699</v>
      </c>
      <c r="AM40" s="9">
        <f t="shared" si="151"/>
        <v>3699</v>
      </c>
      <c r="AN40" s="9">
        <f t="shared" si="151"/>
        <v>3699</v>
      </c>
      <c r="AO40" s="9">
        <f t="shared" si="151"/>
        <v>3699</v>
      </c>
      <c r="AP40" s="25">
        <f t="shared" si="97"/>
        <v>42001</v>
      </c>
      <c r="AQ40" s="25">
        <f t="shared" si="98"/>
        <v>2259991</v>
      </c>
      <c r="AR40" s="9">
        <f>SUM(AR6:AR39)</f>
        <v>308440</v>
      </c>
      <c r="AS40" s="9">
        <f t="shared" ref="AS40:BC40" si="152">SUM(AS6:AS39)</f>
        <v>308440</v>
      </c>
      <c r="AT40" s="9">
        <f t="shared" si="152"/>
        <v>308440</v>
      </c>
      <c r="AU40" s="9">
        <f t="shared" si="152"/>
        <v>308440</v>
      </c>
      <c r="AV40" s="9">
        <f t="shared" si="152"/>
        <v>373840</v>
      </c>
      <c r="AW40" s="9">
        <f t="shared" si="152"/>
        <v>321520</v>
      </c>
      <c r="AX40" s="9">
        <f t="shared" si="152"/>
        <v>339520</v>
      </c>
      <c r="AY40" s="9">
        <f t="shared" si="152"/>
        <v>339520</v>
      </c>
      <c r="AZ40" s="9">
        <f t="shared" si="152"/>
        <v>339520</v>
      </c>
      <c r="BA40" s="9">
        <f t="shared" si="152"/>
        <v>339520</v>
      </c>
      <c r="BB40" s="9">
        <f t="shared" si="152"/>
        <v>339520</v>
      </c>
      <c r="BC40" s="9">
        <f t="shared" si="152"/>
        <v>339520</v>
      </c>
      <c r="BD40" s="25">
        <f t="shared" si="99"/>
        <v>3966240</v>
      </c>
      <c r="BE40" s="9">
        <f>SUM(BE6:BE39)</f>
        <v>6750</v>
      </c>
      <c r="BF40" s="9">
        <f t="shared" ref="BF40:BP40" si="153">SUM(BF6:BF39)</f>
        <v>6750</v>
      </c>
      <c r="BG40" s="9">
        <f t="shared" si="153"/>
        <v>6750</v>
      </c>
      <c r="BH40" s="9">
        <f t="shared" si="153"/>
        <v>6750</v>
      </c>
      <c r="BI40" s="9">
        <f t="shared" si="153"/>
        <v>6750</v>
      </c>
      <c r="BJ40" s="9">
        <f t="shared" si="153"/>
        <v>5400</v>
      </c>
      <c r="BK40" s="9">
        <f t="shared" si="153"/>
        <v>5400</v>
      </c>
      <c r="BL40" s="9">
        <f t="shared" si="153"/>
        <v>5400</v>
      </c>
      <c r="BM40" s="9">
        <f t="shared" si="153"/>
        <v>6750</v>
      </c>
      <c r="BN40" s="9">
        <f t="shared" si="153"/>
        <v>6750</v>
      </c>
      <c r="BO40" s="9">
        <f t="shared" si="153"/>
        <v>6600</v>
      </c>
      <c r="BP40" s="9">
        <f t="shared" si="153"/>
        <v>2700</v>
      </c>
      <c r="BQ40" s="25">
        <f t="shared" si="100"/>
        <v>72750</v>
      </c>
      <c r="BR40" s="9">
        <f>SUM(BR6:BR39)</f>
        <v>8492</v>
      </c>
      <c r="BS40" s="9">
        <f t="shared" ref="BS40:CC40" si="154">SUM(BS6:BS39)</f>
        <v>8492</v>
      </c>
      <c r="BT40" s="9">
        <f t="shared" si="154"/>
        <v>8492</v>
      </c>
      <c r="BU40" s="9">
        <f t="shared" si="154"/>
        <v>8492</v>
      </c>
      <c r="BV40" s="9">
        <f t="shared" si="154"/>
        <v>10287</v>
      </c>
      <c r="BW40" s="9">
        <f t="shared" si="154"/>
        <v>8851</v>
      </c>
      <c r="BX40" s="9">
        <f t="shared" si="154"/>
        <v>8851</v>
      </c>
      <c r="BY40" s="9">
        <f t="shared" si="154"/>
        <v>8851</v>
      </c>
      <c r="BZ40" s="9">
        <f t="shared" si="154"/>
        <v>8851</v>
      </c>
      <c r="CA40" s="9">
        <f t="shared" si="154"/>
        <v>8851</v>
      </c>
      <c r="CB40" s="9">
        <f t="shared" si="154"/>
        <v>8851</v>
      </c>
      <c r="CC40" s="9">
        <f t="shared" si="154"/>
        <v>8851</v>
      </c>
      <c r="CD40" s="25">
        <f t="shared" si="101"/>
        <v>106212</v>
      </c>
      <c r="CE40" s="25">
        <f t="shared" si="102"/>
        <v>4145202</v>
      </c>
      <c r="CF40" s="9">
        <f>SUM(CF6:CF39)</f>
        <v>197530</v>
      </c>
      <c r="CG40" s="9">
        <f t="shared" ref="CG40:CQ40" si="155">SUM(CG6:CG39)</f>
        <v>197530</v>
      </c>
      <c r="CH40" s="9">
        <f t="shared" si="155"/>
        <v>197530</v>
      </c>
      <c r="CI40" s="9">
        <f t="shared" si="155"/>
        <v>197530</v>
      </c>
      <c r="CJ40" s="9">
        <f t="shared" si="155"/>
        <v>226230</v>
      </c>
      <c r="CK40" s="9">
        <f t="shared" si="155"/>
        <v>203270</v>
      </c>
      <c r="CL40" s="9">
        <f t="shared" si="155"/>
        <v>215270</v>
      </c>
      <c r="CM40" s="9">
        <f t="shared" si="155"/>
        <v>215270</v>
      </c>
      <c r="CN40" s="9">
        <f t="shared" si="155"/>
        <v>215270</v>
      </c>
      <c r="CO40" s="9">
        <f t="shared" si="155"/>
        <v>215270</v>
      </c>
      <c r="CP40" s="9">
        <f t="shared" si="155"/>
        <v>215270</v>
      </c>
      <c r="CQ40" s="9">
        <f t="shared" si="155"/>
        <v>215270</v>
      </c>
      <c r="CR40" s="25">
        <f t="shared" si="103"/>
        <v>2511240</v>
      </c>
      <c r="CS40" s="9">
        <f>SUM(CS6:CS39)</f>
        <v>4500</v>
      </c>
      <c r="CT40" s="9">
        <f t="shared" ref="CT40:DD40" si="156">SUM(CT6:CT39)</f>
        <v>4500</v>
      </c>
      <c r="CU40" s="9">
        <f t="shared" si="156"/>
        <v>4500</v>
      </c>
      <c r="CV40" s="9">
        <f t="shared" si="156"/>
        <v>4500</v>
      </c>
      <c r="CW40" s="9">
        <f t="shared" si="156"/>
        <v>4500</v>
      </c>
      <c r="CX40" s="9">
        <f t="shared" si="156"/>
        <v>3600</v>
      </c>
      <c r="CY40" s="9">
        <f t="shared" si="156"/>
        <v>3600</v>
      </c>
      <c r="CZ40" s="9">
        <f t="shared" si="156"/>
        <v>3600</v>
      </c>
      <c r="DA40" s="9">
        <f t="shared" si="156"/>
        <v>4500</v>
      </c>
      <c r="DB40" s="9">
        <f t="shared" si="156"/>
        <v>4500</v>
      </c>
      <c r="DC40" s="9">
        <f t="shared" si="156"/>
        <v>4500</v>
      </c>
      <c r="DD40" s="9">
        <f t="shared" si="156"/>
        <v>1800</v>
      </c>
      <c r="DE40" s="25">
        <f t="shared" si="104"/>
        <v>48600</v>
      </c>
      <c r="DF40" s="9">
        <f>SUM(DF6:DF39)</f>
        <v>5926</v>
      </c>
      <c r="DG40" s="9">
        <f t="shared" ref="DG40:DQ40" si="157">SUM(DG6:DG39)</f>
        <v>5926</v>
      </c>
      <c r="DH40" s="9">
        <f t="shared" si="157"/>
        <v>5926</v>
      </c>
      <c r="DI40" s="9">
        <f t="shared" si="157"/>
        <v>5926</v>
      </c>
      <c r="DJ40" s="9">
        <f t="shared" si="157"/>
        <v>6787</v>
      </c>
      <c r="DK40" s="9">
        <f t="shared" si="157"/>
        <v>6099</v>
      </c>
      <c r="DL40" s="9">
        <f t="shared" si="157"/>
        <v>6099</v>
      </c>
      <c r="DM40" s="9">
        <f t="shared" si="157"/>
        <v>6099</v>
      </c>
      <c r="DN40" s="9">
        <f t="shared" si="157"/>
        <v>6099</v>
      </c>
      <c r="DO40" s="9">
        <f t="shared" si="157"/>
        <v>6099</v>
      </c>
      <c r="DP40" s="9">
        <f t="shared" si="157"/>
        <v>6099</v>
      </c>
      <c r="DQ40" s="9">
        <f t="shared" si="157"/>
        <v>6099</v>
      </c>
      <c r="DR40" s="25">
        <f t="shared" si="105"/>
        <v>73184</v>
      </c>
      <c r="DS40" s="25">
        <f t="shared" si="106"/>
        <v>2633024</v>
      </c>
      <c r="DT40" s="9">
        <f>SUM(DT6:DT39)</f>
        <v>265190</v>
      </c>
      <c r="DU40" s="9">
        <f t="shared" ref="DU40:EE40" si="158">SUM(DU6:DU39)</f>
        <v>265190</v>
      </c>
      <c r="DV40" s="9">
        <f t="shared" si="158"/>
        <v>265190</v>
      </c>
      <c r="DW40" s="9">
        <f t="shared" si="158"/>
        <v>265190</v>
      </c>
      <c r="DX40" s="9">
        <f t="shared" si="158"/>
        <v>314640</v>
      </c>
      <c r="DY40" s="9">
        <f t="shared" si="158"/>
        <v>275080</v>
      </c>
      <c r="DZ40" s="9">
        <f t="shared" si="158"/>
        <v>291080</v>
      </c>
      <c r="EA40" s="9">
        <f t="shared" si="158"/>
        <v>291080</v>
      </c>
      <c r="EB40" s="9">
        <f t="shared" si="158"/>
        <v>291080</v>
      </c>
      <c r="EC40" s="9">
        <f t="shared" si="158"/>
        <v>291080</v>
      </c>
      <c r="ED40" s="9">
        <f t="shared" si="158"/>
        <v>291080</v>
      </c>
      <c r="EE40" s="9">
        <f t="shared" si="158"/>
        <v>291080</v>
      </c>
      <c r="EF40" s="25">
        <f t="shared" si="107"/>
        <v>3396960</v>
      </c>
      <c r="EG40" s="9">
        <f>SUM(EG6:EG39)</f>
        <v>6000</v>
      </c>
      <c r="EH40" s="9">
        <f t="shared" ref="EH40:ER40" si="159">SUM(EH6:EH39)</f>
        <v>6000</v>
      </c>
      <c r="EI40" s="9">
        <f t="shared" si="159"/>
        <v>6000</v>
      </c>
      <c r="EJ40" s="9">
        <f t="shared" si="159"/>
        <v>6000</v>
      </c>
      <c r="EK40" s="9">
        <f t="shared" si="159"/>
        <v>6000</v>
      </c>
      <c r="EL40" s="9">
        <f t="shared" si="159"/>
        <v>4800</v>
      </c>
      <c r="EM40" s="9">
        <f t="shared" si="159"/>
        <v>4800</v>
      </c>
      <c r="EN40" s="9">
        <f t="shared" si="159"/>
        <v>4800</v>
      </c>
      <c r="EO40" s="9">
        <f t="shared" si="159"/>
        <v>6000</v>
      </c>
      <c r="EP40" s="9">
        <f t="shared" si="159"/>
        <v>6000</v>
      </c>
      <c r="EQ40" s="9">
        <f t="shared" si="159"/>
        <v>6000</v>
      </c>
      <c r="ER40" s="9">
        <f t="shared" si="159"/>
        <v>2400</v>
      </c>
      <c r="ES40" s="25">
        <f t="shared" si="108"/>
        <v>64800</v>
      </c>
      <c r="ET40" s="9">
        <f>SUM(ET6:ET39)</f>
        <v>6938</v>
      </c>
      <c r="EU40" s="9">
        <f t="shared" ref="EU40:FE40" si="160">SUM(EU6:EU39)</f>
        <v>6938</v>
      </c>
      <c r="EV40" s="9">
        <f t="shared" si="160"/>
        <v>6938</v>
      </c>
      <c r="EW40" s="9">
        <f t="shared" si="160"/>
        <v>6938</v>
      </c>
      <c r="EX40" s="9">
        <f t="shared" si="160"/>
        <v>8197</v>
      </c>
      <c r="EY40" s="9">
        <f t="shared" si="160"/>
        <v>7189</v>
      </c>
      <c r="EZ40" s="9">
        <f t="shared" si="160"/>
        <v>7189</v>
      </c>
      <c r="FA40" s="9">
        <f t="shared" si="160"/>
        <v>6102</v>
      </c>
      <c r="FB40" s="9">
        <f t="shared" si="160"/>
        <v>6102</v>
      </c>
      <c r="FC40" s="9">
        <f t="shared" si="160"/>
        <v>6102</v>
      </c>
      <c r="FD40" s="9">
        <f t="shared" si="160"/>
        <v>6102</v>
      </c>
      <c r="FE40" s="9">
        <f t="shared" si="160"/>
        <v>6102</v>
      </c>
      <c r="FF40" s="25">
        <f t="shared" si="109"/>
        <v>80837</v>
      </c>
      <c r="FG40" s="25">
        <f t="shared" si="110"/>
        <v>3542597</v>
      </c>
      <c r="FH40" s="9">
        <f>SUM(FH6:FH39)</f>
        <v>332180.65000000002</v>
      </c>
      <c r="FI40" s="9">
        <f t="shared" ref="FI40:FS40" si="161">SUM(FI6:FI39)</f>
        <v>325700</v>
      </c>
      <c r="FJ40" s="9">
        <f t="shared" si="161"/>
        <v>325700</v>
      </c>
      <c r="FK40" s="9">
        <f t="shared" si="161"/>
        <v>325700</v>
      </c>
      <c r="FL40" s="9">
        <f t="shared" si="161"/>
        <v>391900</v>
      </c>
      <c r="FM40" s="9">
        <f t="shared" si="161"/>
        <v>338940</v>
      </c>
      <c r="FN40" s="9">
        <f t="shared" si="161"/>
        <v>358940</v>
      </c>
      <c r="FO40" s="9">
        <f t="shared" si="161"/>
        <v>358940</v>
      </c>
      <c r="FP40" s="9">
        <f t="shared" si="161"/>
        <v>358940</v>
      </c>
      <c r="FQ40" s="9">
        <f t="shared" si="161"/>
        <v>358940</v>
      </c>
      <c r="FR40" s="9">
        <f t="shared" si="161"/>
        <v>358940</v>
      </c>
      <c r="FS40" s="9">
        <f t="shared" si="161"/>
        <v>358940</v>
      </c>
      <c r="FT40" s="25">
        <f t="shared" si="111"/>
        <v>4193760.65</v>
      </c>
      <c r="FU40" s="9">
        <f>SUM(FU6:FU39)</f>
        <v>7500</v>
      </c>
      <c r="FV40" s="9">
        <f t="shared" ref="FV40:GF40" si="162">SUM(FV6:FV39)</f>
        <v>7500</v>
      </c>
      <c r="FW40" s="9">
        <f t="shared" si="162"/>
        <v>7500</v>
      </c>
      <c r="FX40" s="9">
        <f t="shared" si="162"/>
        <v>7500</v>
      </c>
      <c r="FY40" s="9">
        <f t="shared" si="162"/>
        <v>7500</v>
      </c>
      <c r="FZ40" s="9">
        <f t="shared" si="162"/>
        <v>6000</v>
      </c>
      <c r="GA40" s="9">
        <f t="shared" si="162"/>
        <v>6000</v>
      </c>
      <c r="GB40" s="9">
        <f t="shared" si="162"/>
        <v>6000</v>
      </c>
      <c r="GC40" s="9">
        <f t="shared" si="162"/>
        <v>7500</v>
      </c>
      <c r="GD40" s="9">
        <f t="shared" si="162"/>
        <v>7500</v>
      </c>
      <c r="GE40" s="9">
        <f t="shared" si="162"/>
        <v>7500</v>
      </c>
      <c r="GF40" s="9">
        <f t="shared" si="162"/>
        <v>3000</v>
      </c>
      <c r="GG40" s="25">
        <f t="shared" si="112"/>
        <v>81000</v>
      </c>
      <c r="GH40" s="9">
        <f>SUM(GH6:GH39)</f>
        <v>9966</v>
      </c>
      <c r="GI40" s="9">
        <f t="shared" ref="GI40:GS40" si="163">SUM(GI6:GI39)</f>
        <v>9771</v>
      </c>
      <c r="GJ40" s="9">
        <f t="shared" si="163"/>
        <v>9771</v>
      </c>
      <c r="GK40" s="9">
        <f t="shared" si="163"/>
        <v>9771</v>
      </c>
      <c r="GL40" s="9">
        <f t="shared" si="163"/>
        <v>11765</v>
      </c>
      <c r="GM40" s="9">
        <f t="shared" si="163"/>
        <v>10169</v>
      </c>
      <c r="GN40" s="9">
        <f t="shared" si="163"/>
        <v>10169</v>
      </c>
      <c r="GO40" s="9">
        <f t="shared" si="163"/>
        <v>10169</v>
      </c>
      <c r="GP40" s="9">
        <f t="shared" si="163"/>
        <v>10169</v>
      </c>
      <c r="GQ40" s="9">
        <f t="shared" si="163"/>
        <v>10169</v>
      </c>
      <c r="GR40" s="9">
        <f t="shared" si="163"/>
        <v>10169</v>
      </c>
      <c r="GS40" s="9">
        <f t="shared" si="163"/>
        <v>10169</v>
      </c>
      <c r="GT40" s="25">
        <f t="shared" si="113"/>
        <v>122227</v>
      </c>
      <c r="GU40" s="25">
        <f t="shared" si="114"/>
        <v>4396987.6500000004</v>
      </c>
      <c r="GV40" s="9">
        <f>SUM(GV6:GV39)</f>
        <v>322920</v>
      </c>
      <c r="GW40" s="9">
        <f t="shared" ref="GW40:HG40" si="164">SUM(GW6:GW39)</f>
        <v>322920</v>
      </c>
      <c r="GX40" s="9">
        <f t="shared" si="164"/>
        <v>322920</v>
      </c>
      <c r="GY40" s="9">
        <f t="shared" si="164"/>
        <v>322920</v>
      </c>
      <c r="GZ40" s="9">
        <f t="shared" si="164"/>
        <v>385070</v>
      </c>
      <c r="HA40" s="9">
        <f t="shared" si="164"/>
        <v>335350</v>
      </c>
      <c r="HB40" s="9">
        <f t="shared" si="164"/>
        <v>355350</v>
      </c>
      <c r="HC40" s="9">
        <f t="shared" si="164"/>
        <v>355350</v>
      </c>
      <c r="HD40" s="9">
        <f t="shared" si="164"/>
        <v>355350</v>
      </c>
      <c r="HE40" s="9">
        <f t="shared" si="164"/>
        <v>355350</v>
      </c>
      <c r="HF40" s="9">
        <f t="shared" si="164"/>
        <v>355350</v>
      </c>
      <c r="HG40" s="9">
        <f t="shared" si="164"/>
        <v>355350</v>
      </c>
      <c r="HH40" s="25">
        <f t="shared" si="115"/>
        <v>4144200</v>
      </c>
      <c r="HI40" s="9">
        <f>SUM(HI6:HI39)</f>
        <v>7500</v>
      </c>
      <c r="HJ40" s="9">
        <f t="shared" ref="HJ40:HT40" si="165">SUM(HJ6:HJ39)</f>
        <v>7500</v>
      </c>
      <c r="HK40" s="9">
        <f t="shared" si="165"/>
        <v>7500</v>
      </c>
      <c r="HL40" s="9">
        <f t="shared" si="165"/>
        <v>7500</v>
      </c>
      <c r="HM40" s="9">
        <f t="shared" si="165"/>
        <v>7500</v>
      </c>
      <c r="HN40" s="9">
        <f t="shared" si="165"/>
        <v>6000</v>
      </c>
      <c r="HO40" s="9">
        <f t="shared" si="165"/>
        <v>6000</v>
      </c>
      <c r="HP40" s="9">
        <f t="shared" si="165"/>
        <v>6000</v>
      </c>
      <c r="HQ40" s="9">
        <f t="shared" si="165"/>
        <v>7500</v>
      </c>
      <c r="HR40" s="9">
        <f t="shared" si="165"/>
        <v>7500</v>
      </c>
      <c r="HS40" s="9">
        <f t="shared" si="165"/>
        <v>7350</v>
      </c>
      <c r="HT40" s="9">
        <f t="shared" si="165"/>
        <v>3000</v>
      </c>
      <c r="HU40" s="25">
        <f t="shared" si="116"/>
        <v>80850</v>
      </c>
      <c r="HV40" s="9">
        <f>SUM(HV6:HV39)</f>
        <v>9102</v>
      </c>
      <c r="HW40" s="9">
        <f t="shared" ref="HW40:IG40" si="166">SUM(HW6:HW39)</f>
        <v>9102</v>
      </c>
      <c r="HX40" s="9">
        <f t="shared" si="166"/>
        <v>9102</v>
      </c>
      <c r="HY40" s="9">
        <f t="shared" si="166"/>
        <v>9102</v>
      </c>
      <c r="HZ40" s="9">
        <f t="shared" si="166"/>
        <v>10838</v>
      </c>
      <c r="IA40" s="9">
        <f t="shared" si="166"/>
        <v>9450</v>
      </c>
      <c r="IB40" s="9">
        <f t="shared" si="166"/>
        <v>9450</v>
      </c>
      <c r="IC40" s="9">
        <f t="shared" si="166"/>
        <v>9450</v>
      </c>
      <c r="ID40" s="9">
        <f t="shared" si="166"/>
        <v>9450</v>
      </c>
      <c r="IE40" s="9">
        <f t="shared" si="166"/>
        <v>9450</v>
      </c>
      <c r="IF40" s="9">
        <f t="shared" si="166"/>
        <v>9450</v>
      </c>
      <c r="IG40" s="9">
        <f t="shared" si="166"/>
        <v>9450</v>
      </c>
      <c r="IH40" s="25">
        <f t="shared" si="117"/>
        <v>113396</v>
      </c>
      <c r="II40" s="25">
        <f t="shared" si="118"/>
        <v>4338446</v>
      </c>
      <c r="IJ40" s="9">
        <f>SUM(IJ6:IJ39)</f>
        <v>281420</v>
      </c>
      <c r="IK40" s="9">
        <f t="shared" ref="IK40:IU40" si="167">SUM(IK6:IK39)</f>
        <v>281420</v>
      </c>
      <c r="IL40" s="9">
        <f t="shared" si="167"/>
        <v>281420</v>
      </c>
      <c r="IM40" s="9">
        <f t="shared" si="167"/>
        <v>281420</v>
      </c>
      <c r="IN40" s="9">
        <f t="shared" si="167"/>
        <v>340320</v>
      </c>
      <c r="IO40" s="9">
        <f t="shared" si="167"/>
        <v>293200</v>
      </c>
      <c r="IP40" s="9">
        <f t="shared" si="167"/>
        <v>309200</v>
      </c>
      <c r="IQ40" s="9">
        <f t="shared" si="167"/>
        <v>309200</v>
      </c>
      <c r="IR40" s="9">
        <f t="shared" si="167"/>
        <v>309200</v>
      </c>
      <c r="IS40" s="9">
        <f t="shared" si="167"/>
        <v>309200</v>
      </c>
      <c r="IT40" s="9">
        <f t="shared" si="167"/>
        <v>309200</v>
      </c>
      <c r="IU40" s="9">
        <f t="shared" si="167"/>
        <v>309200</v>
      </c>
      <c r="IV40" s="25">
        <f t="shared" si="119"/>
        <v>3614400</v>
      </c>
      <c r="IW40" s="9">
        <f>SUM(IW6:IW39)</f>
        <v>6000</v>
      </c>
      <c r="IX40" s="9">
        <f t="shared" ref="IX40:JH40" si="168">SUM(IX6:IX39)</f>
        <v>6000</v>
      </c>
      <c r="IY40" s="9">
        <f t="shared" si="168"/>
        <v>6000</v>
      </c>
      <c r="IZ40" s="9">
        <f t="shared" si="168"/>
        <v>6000</v>
      </c>
      <c r="JA40" s="9">
        <f t="shared" si="168"/>
        <v>6000</v>
      </c>
      <c r="JB40" s="9">
        <f t="shared" si="168"/>
        <v>4800</v>
      </c>
      <c r="JC40" s="9">
        <f t="shared" si="168"/>
        <v>4800</v>
      </c>
      <c r="JD40" s="9">
        <f t="shared" si="168"/>
        <v>4800</v>
      </c>
      <c r="JE40" s="9">
        <f t="shared" si="168"/>
        <v>6000</v>
      </c>
      <c r="JF40" s="9">
        <f t="shared" si="168"/>
        <v>6000</v>
      </c>
      <c r="JG40" s="9">
        <f t="shared" si="168"/>
        <v>6000</v>
      </c>
      <c r="JH40" s="9">
        <f t="shared" si="168"/>
        <v>2400</v>
      </c>
      <c r="JI40" s="25">
        <f t="shared" si="120"/>
        <v>64800</v>
      </c>
      <c r="JJ40" s="9">
        <f>SUM(JJ6:JJ39)</f>
        <v>6301</v>
      </c>
      <c r="JK40" s="9">
        <f t="shared" ref="JK40:JU40" si="169">SUM(JK6:JK39)</f>
        <v>6301</v>
      </c>
      <c r="JL40" s="9">
        <f t="shared" si="169"/>
        <v>6301</v>
      </c>
      <c r="JM40" s="9">
        <f t="shared" si="169"/>
        <v>6301</v>
      </c>
      <c r="JN40" s="9">
        <f t="shared" si="169"/>
        <v>7621</v>
      </c>
      <c r="JO40" s="9">
        <f t="shared" si="169"/>
        <v>6565</v>
      </c>
      <c r="JP40" s="9">
        <f t="shared" si="169"/>
        <v>6565</v>
      </c>
      <c r="JQ40" s="9">
        <f t="shared" si="169"/>
        <v>6565</v>
      </c>
      <c r="JR40" s="9">
        <f t="shared" si="169"/>
        <v>6565</v>
      </c>
      <c r="JS40" s="9">
        <f t="shared" si="169"/>
        <v>6565</v>
      </c>
      <c r="JT40" s="9">
        <f t="shared" si="169"/>
        <v>6565</v>
      </c>
      <c r="JU40" s="9">
        <f t="shared" si="169"/>
        <v>6565</v>
      </c>
      <c r="JV40" s="25">
        <f t="shared" si="121"/>
        <v>78780</v>
      </c>
      <c r="JW40" s="25">
        <f t="shared" si="122"/>
        <v>3757980</v>
      </c>
      <c r="JX40" s="9">
        <f>SUM(JX6:JX39)</f>
        <v>327200</v>
      </c>
      <c r="JY40" s="9">
        <f t="shared" ref="JY40:KI40" si="170">SUM(JY6:JY39)</f>
        <v>327200</v>
      </c>
      <c r="JZ40" s="9">
        <f t="shared" si="170"/>
        <v>327200</v>
      </c>
      <c r="KA40" s="9">
        <f t="shared" si="170"/>
        <v>327200</v>
      </c>
      <c r="KB40" s="9">
        <f t="shared" si="170"/>
        <v>386900</v>
      </c>
      <c r="KC40" s="9">
        <f t="shared" si="170"/>
        <v>339140</v>
      </c>
      <c r="KD40" s="9">
        <f t="shared" si="170"/>
        <v>357140</v>
      </c>
      <c r="KE40" s="9">
        <f t="shared" si="170"/>
        <v>357140</v>
      </c>
      <c r="KF40" s="9">
        <f t="shared" si="170"/>
        <v>357140</v>
      </c>
      <c r="KG40" s="9">
        <f t="shared" si="170"/>
        <v>357140</v>
      </c>
      <c r="KH40" s="9">
        <f t="shared" si="170"/>
        <v>357140</v>
      </c>
      <c r="KI40" s="9">
        <f t="shared" si="170"/>
        <v>357140</v>
      </c>
      <c r="KJ40" s="25">
        <f t="shared" si="123"/>
        <v>4177680</v>
      </c>
      <c r="KK40" s="9">
        <f>SUM(KK6:KK39)</f>
        <v>6750</v>
      </c>
      <c r="KL40" s="9">
        <f t="shared" ref="KL40:KV40" si="171">SUM(KL6:KL39)</f>
        <v>6750</v>
      </c>
      <c r="KM40" s="9">
        <f t="shared" si="171"/>
        <v>6750</v>
      </c>
      <c r="KN40" s="9">
        <f t="shared" si="171"/>
        <v>6750</v>
      </c>
      <c r="KO40" s="9">
        <f t="shared" si="171"/>
        <v>6750</v>
      </c>
      <c r="KP40" s="9">
        <f t="shared" si="171"/>
        <v>5400</v>
      </c>
      <c r="KQ40" s="9">
        <f t="shared" si="171"/>
        <v>5400</v>
      </c>
      <c r="KR40" s="9">
        <f t="shared" si="171"/>
        <v>5400</v>
      </c>
      <c r="KS40" s="9">
        <f t="shared" si="171"/>
        <v>6750</v>
      </c>
      <c r="KT40" s="9">
        <f t="shared" si="171"/>
        <v>6750</v>
      </c>
      <c r="KU40" s="9">
        <f t="shared" si="171"/>
        <v>6750</v>
      </c>
      <c r="KV40" s="9">
        <f t="shared" si="171"/>
        <v>2700</v>
      </c>
      <c r="KW40" s="25">
        <f t="shared" si="124"/>
        <v>72900</v>
      </c>
      <c r="KX40" s="9">
        <f>SUM(KX6:KX39)</f>
        <v>9817</v>
      </c>
      <c r="KY40" s="9">
        <f t="shared" ref="KY40:LI40" si="172">SUM(KY6:KY39)</f>
        <v>9817</v>
      </c>
      <c r="KZ40" s="9">
        <f t="shared" si="172"/>
        <v>9817</v>
      </c>
      <c r="LA40" s="9">
        <f t="shared" si="172"/>
        <v>9817</v>
      </c>
      <c r="LB40" s="9">
        <f t="shared" si="172"/>
        <v>11611</v>
      </c>
      <c r="LC40" s="9">
        <f t="shared" si="172"/>
        <v>10175</v>
      </c>
      <c r="LD40" s="9">
        <f t="shared" si="172"/>
        <v>10175</v>
      </c>
      <c r="LE40" s="9">
        <f t="shared" si="172"/>
        <v>10175</v>
      </c>
      <c r="LF40" s="9">
        <f t="shared" si="172"/>
        <v>10175</v>
      </c>
      <c r="LG40" s="9">
        <f t="shared" si="172"/>
        <v>10175</v>
      </c>
      <c r="LH40" s="9">
        <f t="shared" si="172"/>
        <v>10175</v>
      </c>
      <c r="LI40" s="9">
        <f t="shared" si="172"/>
        <v>10175</v>
      </c>
      <c r="LJ40" s="25">
        <f t="shared" si="125"/>
        <v>122104</v>
      </c>
      <c r="LK40" s="25">
        <f t="shared" si="126"/>
        <v>4372684</v>
      </c>
      <c r="LL40" s="9">
        <f>SUM(LL6:LL39)</f>
        <v>224790</v>
      </c>
      <c r="LM40" s="9">
        <f t="shared" ref="LM40:LW40" si="173">SUM(LM6:LM39)</f>
        <v>195886.67</v>
      </c>
      <c r="LN40" s="9">
        <f t="shared" si="173"/>
        <v>191440</v>
      </c>
      <c r="LO40" s="9">
        <f t="shared" si="173"/>
        <v>191440</v>
      </c>
      <c r="LP40" s="9">
        <f t="shared" si="173"/>
        <v>233592</v>
      </c>
      <c r="LQ40" s="9">
        <f t="shared" si="173"/>
        <v>199680</v>
      </c>
      <c r="LR40" s="9">
        <f t="shared" si="173"/>
        <v>211680</v>
      </c>
      <c r="LS40" s="9">
        <f t="shared" si="173"/>
        <v>211680</v>
      </c>
      <c r="LT40" s="9">
        <f t="shared" si="173"/>
        <v>211680</v>
      </c>
      <c r="LU40" s="9">
        <f t="shared" si="173"/>
        <v>211680</v>
      </c>
      <c r="LV40" s="9">
        <f t="shared" si="173"/>
        <v>255373.55</v>
      </c>
      <c r="LW40" s="9">
        <f t="shared" si="173"/>
        <v>243180</v>
      </c>
      <c r="LX40" s="25">
        <f t="shared" si="127"/>
        <v>2582102.2199999997</v>
      </c>
      <c r="LY40" s="9">
        <f>SUM(LY6:LY39)</f>
        <v>5250</v>
      </c>
      <c r="LZ40" s="9">
        <f t="shared" ref="LZ40:MJ40" si="174">SUM(LZ6:LZ39)</f>
        <v>4722</v>
      </c>
      <c r="MA40" s="9">
        <f t="shared" si="174"/>
        <v>4500</v>
      </c>
      <c r="MB40" s="9">
        <f t="shared" si="174"/>
        <v>4500</v>
      </c>
      <c r="MC40" s="9">
        <f t="shared" si="174"/>
        <v>4500</v>
      </c>
      <c r="MD40" s="9">
        <f t="shared" si="174"/>
        <v>3600</v>
      </c>
      <c r="ME40" s="9">
        <f t="shared" si="174"/>
        <v>3600</v>
      </c>
      <c r="MF40" s="9">
        <f t="shared" si="174"/>
        <v>3600</v>
      </c>
      <c r="MG40" s="9">
        <f t="shared" si="174"/>
        <v>4500</v>
      </c>
      <c r="MH40" s="9">
        <f t="shared" si="174"/>
        <v>4500</v>
      </c>
      <c r="MI40" s="9">
        <f t="shared" si="174"/>
        <v>5860</v>
      </c>
      <c r="MJ40" s="9">
        <f t="shared" si="174"/>
        <v>2100</v>
      </c>
      <c r="MK40" s="25">
        <f t="shared" si="128"/>
        <v>51232</v>
      </c>
      <c r="ML40" s="9">
        <f>SUM(ML6:ML39)</f>
        <v>3864</v>
      </c>
      <c r="MM40" s="9">
        <f t="shared" ref="MM40:MW40" si="175">SUM(MM6:MM39)</f>
        <v>3864</v>
      </c>
      <c r="MN40" s="9">
        <f t="shared" si="175"/>
        <v>3864</v>
      </c>
      <c r="MO40" s="9">
        <f t="shared" si="175"/>
        <v>3864</v>
      </c>
      <c r="MP40" s="9">
        <f t="shared" si="175"/>
        <v>4703</v>
      </c>
      <c r="MQ40" s="9">
        <f t="shared" si="175"/>
        <v>4031</v>
      </c>
      <c r="MR40" s="9">
        <f t="shared" si="175"/>
        <v>4031</v>
      </c>
      <c r="MS40" s="9">
        <f t="shared" si="175"/>
        <v>4031</v>
      </c>
      <c r="MT40" s="9">
        <f t="shared" si="175"/>
        <v>4031</v>
      </c>
      <c r="MU40" s="9">
        <f t="shared" si="175"/>
        <v>4031</v>
      </c>
      <c r="MV40" s="9">
        <f t="shared" si="175"/>
        <v>4031</v>
      </c>
      <c r="MW40" s="9">
        <f t="shared" si="175"/>
        <v>4031</v>
      </c>
      <c r="MX40" s="25">
        <f t="shared" si="129"/>
        <v>48376</v>
      </c>
      <c r="MY40" s="25">
        <f t="shared" si="130"/>
        <v>2681710.2199999997</v>
      </c>
      <c r="MZ40" s="9">
        <f>SUM(MZ6:MZ39)</f>
        <v>273980</v>
      </c>
      <c r="NA40" s="9">
        <f t="shared" ref="NA40:NK40" si="176">SUM(NA6:NA39)</f>
        <v>273980</v>
      </c>
      <c r="NB40" s="9">
        <f t="shared" si="176"/>
        <v>273980</v>
      </c>
      <c r="NC40" s="9">
        <f t="shared" si="176"/>
        <v>279400</v>
      </c>
      <c r="ND40" s="9">
        <f t="shared" si="176"/>
        <v>330760</v>
      </c>
      <c r="NE40" s="9">
        <f t="shared" si="176"/>
        <v>286420</v>
      </c>
      <c r="NF40" s="9">
        <f t="shared" si="176"/>
        <v>306420</v>
      </c>
      <c r="NG40" s="9">
        <f t="shared" si="176"/>
        <v>306420</v>
      </c>
      <c r="NH40" s="9">
        <f t="shared" si="176"/>
        <v>306420</v>
      </c>
      <c r="NI40" s="9">
        <f t="shared" si="176"/>
        <v>306420</v>
      </c>
      <c r="NJ40" s="9">
        <f t="shared" si="176"/>
        <v>306420</v>
      </c>
      <c r="NK40" s="9">
        <f t="shared" si="176"/>
        <v>306420</v>
      </c>
      <c r="NL40" s="25">
        <f t="shared" si="131"/>
        <v>3557040</v>
      </c>
      <c r="NM40" s="9">
        <f>SUM(NM6:NM39)</f>
        <v>7500</v>
      </c>
      <c r="NN40" s="9">
        <f t="shared" ref="NN40:NX40" si="177">SUM(NN6:NN39)</f>
        <v>7500</v>
      </c>
      <c r="NO40" s="9">
        <f t="shared" si="177"/>
        <v>7500</v>
      </c>
      <c r="NP40" s="9">
        <f t="shared" si="177"/>
        <v>7500</v>
      </c>
      <c r="NQ40" s="9">
        <f t="shared" si="177"/>
        <v>7500</v>
      </c>
      <c r="NR40" s="9">
        <f t="shared" si="177"/>
        <v>6600</v>
      </c>
      <c r="NS40" s="9">
        <f t="shared" si="177"/>
        <v>6000</v>
      </c>
      <c r="NT40" s="9">
        <f t="shared" si="177"/>
        <v>6000</v>
      </c>
      <c r="NU40" s="9">
        <f t="shared" si="177"/>
        <v>6900</v>
      </c>
      <c r="NV40" s="9">
        <f t="shared" si="177"/>
        <v>7500</v>
      </c>
      <c r="NW40" s="9">
        <f t="shared" si="177"/>
        <v>6600</v>
      </c>
      <c r="NX40" s="9">
        <f t="shared" si="177"/>
        <v>4800</v>
      </c>
      <c r="NY40" s="25">
        <f t="shared" si="132"/>
        <v>81900</v>
      </c>
      <c r="NZ40" s="9">
        <f>SUM(NZ6:NZ39)</f>
        <v>4902</v>
      </c>
      <c r="OA40" s="9">
        <f t="shared" ref="OA40:OK40" si="178">SUM(OA6:OA39)</f>
        <v>4902</v>
      </c>
      <c r="OB40" s="9">
        <f t="shared" si="178"/>
        <v>4902</v>
      </c>
      <c r="OC40" s="9">
        <f t="shared" si="178"/>
        <v>4949</v>
      </c>
      <c r="OD40" s="9">
        <f t="shared" si="178"/>
        <v>5974</v>
      </c>
      <c r="OE40" s="9">
        <f t="shared" si="178"/>
        <v>5125</v>
      </c>
      <c r="OF40" s="9">
        <f t="shared" si="178"/>
        <v>5125</v>
      </c>
      <c r="OG40" s="9">
        <f t="shared" si="178"/>
        <v>5125</v>
      </c>
      <c r="OH40" s="9">
        <f t="shared" si="178"/>
        <v>5125</v>
      </c>
      <c r="OI40" s="9">
        <f t="shared" si="178"/>
        <v>5125</v>
      </c>
      <c r="OJ40" s="9">
        <f t="shared" si="178"/>
        <v>5125</v>
      </c>
      <c r="OK40" s="9">
        <f t="shared" si="178"/>
        <v>5125</v>
      </c>
      <c r="OL40" s="25">
        <f t="shared" si="133"/>
        <v>61504</v>
      </c>
      <c r="OM40" s="25">
        <f t="shared" si="134"/>
        <v>3700444</v>
      </c>
      <c r="ON40" s="9">
        <f>SUM(ON6:ON39)</f>
        <v>15500</v>
      </c>
      <c r="OO40" s="9">
        <f t="shared" ref="OO40" si="179">SUM(OO6:OO39)</f>
        <v>15500</v>
      </c>
      <c r="OP40" s="9">
        <f t="shared" ref="OP40" si="180">SUM(OP6:OP39)</f>
        <v>47112.9</v>
      </c>
      <c r="OQ40" s="9">
        <f t="shared" ref="OQ40" si="181">SUM(OQ6:OQ39)</f>
        <v>21100</v>
      </c>
      <c r="OR40" s="9">
        <f t="shared" ref="OR40" si="182">SUM(OR6:OR39)</f>
        <v>21100</v>
      </c>
      <c r="OS40" s="9">
        <f t="shared" ref="OS40" si="183">SUM(OS6:OS39)</f>
        <v>21100</v>
      </c>
      <c r="OT40" s="9">
        <f t="shared" ref="OT40" si="184">SUM(OT6:OT39)</f>
        <v>21100</v>
      </c>
      <c r="OU40" s="9">
        <f t="shared" ref="OU40" si="185">SUM(OU6:OU39)</f>
        <v>21100</v>
      </c>
      <c r="OV40" s="9">
        <f t="shared" ref="OV40" si="186">SUM(OV6:OV39)</f>
        <v>21100</v>
      </c>
      <c r="OW40" s="9">
        <f t="shared" ref="OW40" si="187">SUM(OW6:OW39)</f>
        <v>21100</v>
      </c>
      <c r="OX40" s="9">
        <f t="shared" ref="OX40" si="188">SUM(OX6:OX39)</f>
        <v>162725.81</v>
      </c>
      <c r="OY40" s="9">
        <f t="shared" ref="OY40" si="189">SUM(OY6:OY39)</f>
        <v>26700</v>
      </c>
      <c r="OZ40" s="25">
        <f t="shared" si="135"/>
        <v>415238.70999999996</v>
      </c>
      <c r="PA40" s="9">
        <f>SUM(PA6:PA39)</f>
        <v>11200</v>
      </c>
      <c r="PB40" s="9">
        <f t="shared" ref="PB40:PL40" si="190">SUM(PB6:PB39)</f>
        <v>11200</v>
      </c>
      <c r="PC40" s="9">
        <f t="shared" si="190"/>
        <v>11200</v>
      </c>
      <c r="PD40" s="9">
        <f t="shared" si="190"/>
        <v>11200</v>
      </c>
      <c r="PE40" s="9">
        <f t="shared" si="190"/>
        <v>11200</v>
      </c>
      <c r="PF40" s="9">
        <f t="shared" si="190"/>
        <v>11200</v>
      </c>
      <c r="PG40" s="9">
        <f t="shared" si="190"/>
        <v>11200</v>
      </c>
      <c r="PH40" s="9">
        <f t="shared" si="190"/>
        <v>11200</v>
      </c>
      <c r="PI40" s="9">
        <f t="shared" si="190"/>
        <v>11200</v>
      </c>
      <c r="PJ40" s="9">
        <f t="shared" si="190"/>
        <v>11200</v>
      </c>
      <c r="PK40" s="9">
        <f t="shared" si="190"/>
        <v>11200</v>
      </c>
      <c r="PL40" s="9">
        <f t="shared" si="190"/>
        <v>11200</v>
      </c>
      <c r="PM40" s="25">
        <f t="shared" si="136"/>
        <v>134400</v>
      </c>
      <c r="PN40" s="9">
        <f>SUM(PN6:PN39)</f>
        <v>96880</v>
      </c>
      <c r="PO40" s="9">
        <f t="shared" ref="PO40:PY40" si="191">SUM(PO6:PO39)</f>
        <v>11200</v>
      </c>
      <c r="PP40" s="9">
        <f t="shared" si="191"/>
        <v>11200</v>
      </c>
      <c r="PQ40" s="9">
        <f t="shared" si="191"/>
        <v>11200</v>
      </c>
      <c r="PR40" s="9">
        <f t="shared" si="191"/>
        <v>11200</v>
      </c>
      <c r="PS40" s="9">
        <f t="shared" si="191"/>
        <v>11200</v>
      </c>
      <c r="PT40" s="9">
        <f t="shared" si="191"/>
        <v>11200</v>
      </c>
      <c r="PU40" s="9">
        <f t="shared" si="191"/>
        <v>124133.33</v>
      </c>
      <c r="PV40" s="9">
        <f t="shared" si="191"/>
        <v>16800</v>
      </c>
      <c r="PW40" s="9">
        <f t="shared" si="191"/>
        <v>16800</v>
      </c>
      <c r="PX40" s="9">
        <f t="shared" si="191"/>
        <v>16800</v>
      </c>
      <c r="PY40" s="9">
        <f t="shared" si="191"/>
        <v>16800</v>
      </c>
      <c r="PZ40" s="25">
        <f>SUM(PN40:PY40)</f>
        <v>355413.33</v>
      </c>
      <c r="QA40" s="9">
        <f>SUM(QA6:QA39)</f>
        <v>11200</v>
      </c>
      <c r="QB40" s="9">
        <f t="shared" ref="QB40:QL40" si="192">SUM(QB6:QB39)</f>
        <v>11200</v>
      </c>
      <c r="QC40" s="9">
        <f t="shared" si="192"/>
        <v>11200</v>
      </c>
      <c r="QD40" s="9">
        <f t="shared" si="192"/>
        <v>11200</v>
      </c>
      <c r="QE40" s="9">
        <f t="shared" si="192"/>
        <v>113625.81</v>
      </c>
      <c r="QF40" s="9">
        <f t="shared" si="192"/>
        <v>16800</v>
      </c>
      <c r="QG40" s="9">
        <f t="shared" si="192"/>
        <v>16800</v>
      </c>
      <c r="QH40" s="9">
        <f t="shared" si="192"/>
        <v>136206.45000000001</v>
      </c>
      <c r="QI40" s="9">
        <f t="shared" si="192"/>
        <v>22400</v>
      </c>
      <c r="QJ40" s="9">
        <f t="shared" si="192"/>
        <v>22400</v>
      </c>
      <c r="QK40" s="9">
        <f t="shared" si="192"/>
        <v>16800</v>
      </c>
      <c r="QL40" s="9">
        <f t="shared" si="192"/>
        <v>16800</v>
      </c>
      <c r="QM40" s="25">
        <f>SUM(QA40:QL40)</f>
        <v>406632.26</v>
      </c>
      <c r="QN40" s="9">
        <f>SUM(QN6:QN39)</f>
        <v>5600</v>
      </c>
      <c r="QO40" s="9">
        <f t="shared" ref="QO40:QY40" si="193">SUM(QO6:QO39)</f>
        <v>5600</v>
      </c>
      <c r="QP40" s="9">
        <f t="shared" si="193"/>
        <v>5600</v>
      </c>
      <c r="QQ40" s="9">
        <f t="shared" si="193"/>
        <v>5600</v>
      </c>
      <c r="QR40" s="9">
        <f t="shared" si="193"/>
        <v>5600</v>
      </c>
      <c r="QS40" s="9">
        <f t="shared" si="193"/>
        <v>5600</v>
      </c>
      <c r="QT40" s="9">
        <f t="shared" si="193"/>
        <v>5600</v>
      </c>
      <c r="QU40" s="9">
        <f t="shared" si="193"/>
        <v>5600</v>
      </c>
      <c r="QV40" s="9">
        <f t="shared" si="193"/>
        <v>5600</v>
      </c>
      <c r="QW40" s="9">
        <f t="shared" si="193"/>
        <v>5600</v>
      </c>
      <c r="QX40" s="9">
        <f t="shared" si="193"/>
        <v>5600</v>
      </c>
      <c r="QY40" s="9">
        <f t="shared" si="193"/>
        <v>5600</v>
      </c>
      <c r="QZ40" s="25">
        <f>SUM(QN40:QY40)</f>
        <v>67200</v>
      </c>
      <c r="RA40" s="9">
        <f>SUM(RA6:RA39)</f>
        <v>0</v>
      </c>
      <c r="RB40" s="9">
        <f t="shared" ref="RB40:RL40" si="194">SUM(RB6:RB39)</f>
        <v>0</v>
      </c>
      <c r="RC40" s="9">
        <f t="shared" si="194"/>
        <v>0</v>
      </c>
      <c r="RD40" s="9">
        <f t="shared" si="194"/>
        <v>0</v>
      </c>
      <c r="RE40" s="9">
        <f t="shared" si="194"/>
        <v>107845.16</v>
      </c>
      <c r="RF40" s="9">
        <f t="shared" si="194"/>
        <v>5600</v>
      </c>
      <c r="RG40" s="9">
        <f t="shared" si="194"/>
        <v>5600</v>
      </c>
      <c r="RH40" s="9">
        <f t="shared" si="194"/>
        <v>112541.94</v>
      </c>
      <c r="RI40" s="9">
        <f t="shared" si="194"/>
        <v>11200</v>
      </c>
      <c r="RJ40" s="9">
        <f t="shared" si="194"/>
        <v>11200</v>
      </c>
      <c r="RK40" s="9">
        <f t="shared" si="194"/>
        <v>11200</v>
      </c>
      <c r="RL40" s="9">
        <f t="shared" si="194"/>
        <v>11200</v>
      </c>
      <c r="RM40" s="25">
        <f>SUM(RA40:RL40)</f>
        <v>276387.09999999998</v>
      </c>
      <c r="RN40" s="9">
        <f>SUM(RN6:RN39)</f>
        <v>0</v>
      </c>
      <c r="RO40" s="9">
        <f t="shared" ref="RO40:RY40" si="195">SUM(RO6:RO39)</f>
        <v>0</v>
      </c>
      <c r="RP40" s="9">
        <f t="shared" si="195"/>
        <v>0</v>
      </c>
      <c r="RQ40" s="9">
        <f t="shared" si="195"/>
        <v>0</v>
      </c>
      <c r="RR40" s="9">
        <f t="shared" si="195"/>
        <v>0</v>
      </c>
      <c r="RS40" s="9">
        <f t="shared" si="195"/>
        <v>0</v>
      </c>
      <c r="RT40" s="9">
        <f t="shared" si="195"/>
        <v>0</v>
      </c>
      <c r="RU40" s="9">
        <f t="shared" si="195"/>
        <v>0</v>
      </c>
      <c r="RV40" s="9">
        <f t="shared" si="195"/>
        <v>0</v>
      </c>
      <c r="RW40" s="9">
        <f t="shared" si="195"/>
        <v>0</v>
      </c>
      <c r="RX40" s="9">
        <f t="shared" si="195"/>
        <v>149333.32999999999</v>
      </c>
      <c r="RY40" s="9">
        <f t="shared" si="195"/>
        <v>5600</v>
      </c>
      <c r="RZ40" s="25">
        <f>SUM(RN40:RY40)</f>
        <v>154933.32999999999</v>
      </c>
      <c r="SA40" s="9">
        <f>SUM(SA6:SA39)</f>
        <v>0</v>
      </c>
      <c r="SB40" s="9">
        <f t="shared" ref="SB40:SL40" si="196">SUM(SB6:SB39)</f>
        <v>0</v>
      </c>
      <c r="SC40" s="9">
        <f t="shared" si="196"/>
        <v>0</v>
      </c>
      <c r="SD40" s="9">
        <f t="shared" si="196"/>
        <v>5600</v>
      </c>
      <c r="SE40" s="9">
        <f t="shared" si="196"/>
        <v>5600</v>
      </c>
      <c r="SF40" s="9">
        <f t="shared" si="196"/>
        <v>5600</v>
      </c>
      <c r="SG40" s="9">
        <f t="shared" si="196"/>
        <v>116516.13</v>
      </c>
      <c r="SH40" s="9">
        <f t="shared" si="196"/>
        <v>5600</v>
      </c>
      <c r="SI40" s="9">
        <f t="shared" si="196"/>
        <v>5600</v>
      </c>
      <c r="SJ40" s="9">
        <f t="shared" si="196"/>
        <v>5600</v>
      </c>
      <c r="SK40" s="9">
        <f t="shared" si="196"/>
        <v>5600</v>
      </c>
      <c r="SL40" s="9">
        <f t="shared" si="196"/>
        <v>5600</v>
      </c>
      <c r="SM40" s="25">
        <f>SUM(SA40:SL40)</f>
        <v>161316.13</v>
      </c>
      <c r="SN40" s="4">
        <f t="shared" si="143"/>
        <v>1971520.8599999999</v>
      </c>
      <c r="SO40" s="26">
        <f>+AQ40+CE40+DS40+FG40+GU40+II40+JW40+LK40+MY40+OM40+SN40</f>
        <v>37800586.729999997</v>
      </c>
    </row>
    <row r="41" spans="1:509" ht="24.75" thickTop="1" x14ac:dyDescent="0.55000000000000004"/>
    <row r="42" spans="1:509" x14ac:dyDescent="0.55000000000000004">
      <c r="A42" s="1" t="s">
        <v>111</v>
      </c>
    </row>
    <row r="43" spans="1:509" x14ac:dyDescent="0.55000000000000004">
      <c r="A43" s="41" t="s">
        <v>109</v>
      </c>
      <c r="H43" s="1">
        <f>28440+3840</f>
        <v>32280</v>
      </c>
      <c r="AH43" s="1">
        <v>704</v>
      </c>
      <c r="AV43" s="1">
        <f>47800+4520</f>
        <v>52320</v>
      </c>
      <c r="BV43" s="1">
        <v>1436</v>
      </c>
      <c r="CJ43" s="1">
        <v>22960</v>
      </c>
      <c r="DJ43" s="1">
        <v>688</v>
      </c>
      <c r="DX43" s="1">
        <v>39560</v>
      </c>
      <c r="EX43" s="1">
        <v>1008</v>
      </c>
      <c r="FH43" s="1">
        <v>6480.65</v>
      </c>
      <c r="FL43" s="1">
        <v>52960</v>
      </c>
      <c r="GH43" s="1">
        <v>195</v>
      </c>
      <c r="GL43" s="1">
        <v>1596</v>
      </c>
      <c r="GZ43" s="1">
        <f>46280+3440</f>
        <v>49720</v>
      </c>
      <c r="HZ43" s="1">
        <v>1388</v>
      </c>
      <c r="IN43" s="1">
        <v>47120</v>
      </c>
      <c r="JN43" s="1">
        <v>1056</v>
      </c>
      <c r="KB43" s="1">
        <v>47760</v>
      </c>
      <c r="LB43" s="1">
        <v>1436</v>
      </c>
      <c r="LP43" s="1">
        <v>33912</v>
      </c>
      <c r="LV43" s="1">
        <v>12193.55</v>
      </c>
      <c r="MI43" s="1">
        <v>610</v>
      </c>
      <c r="MP43" s="1">
        <v>672</v>
      </c>
      <c r="ND43" s="1">
        <v>28080</v>
      </c>
      <c r="OD43" s="1">
        <v>708</v>
      </c>
      <c r="OP43" s="1">
        <v>31612.9</v>
      </c>
      <c r="OX43" s="1">
        <v>141625.84</v>
      </c>
      <c r="PN43" s="1">
        <v>91280</v>
      </c>
      <c r="PU43" s="1">
        <v>112933.33</v>
      </c>
      <c r="QE43" s="1">
        <v>96825.81</v>
      </c>
      <c r="QH43" s="1">
        <v>119406.45</v>
      </c>
      <c r="RE43" s="1">
        <v>102245.16</v>
      </c>
      <c r="RH43" s="1">
        <v>106941.94</v>
      </c>
      <c r="RX43" s="1">
        <v>149333.32999999999</v>
      </c>
    </row>
    <row r="44" spans="1:509" x14ac:dyDescent="0.55000000000000004">
      <c r="A44" s="1" t="s">
        <v>112</v>
      </c>
    </row>
    <row r="45" spans="1:509" x14ac:dyDescent="0.55000000000000004">
      <c r="A45" s="1" t="s">
        <v>110</v>
      </c>
      <c r="ND45" s="1">
        <f>12630+3630</f>
        <v>16260</v>
      </c>
      <c r="OD45" s="1">
        <v>141</v>
      </c>
    </row>
    <row r="46" spans="1:509" x14ac:dyDescent="0.55000000000000004">
      <c r="A46" s="33" t="s">
        <v>100</v>
      </c>
    </row>
  </sheetData>
  <mergeCells count="71">
    <mergeCell ref="MY4:MY5"/>
    <mergeCell ref="OM4:OM5"/>
    <mergeCell ref="KK4:KW4"/>
    <mergeCell ref="KX4:LJ4"/>
    <mergeCell ref="LL4:LX4"/>
    <mergeCell ref="LY4:MK4"/>
    <mergeCell ref="ML4:MX4"/>
    <mergeCell ref="LK4:LK5"/>
    <mergeCell ref="DS4:DS5"/>
    <mergeCell ref="FG4:FG5"/>
    <mergeCell ref="GU4:GU5"/>
    <mergeCell ref="II4:II5"/>
    <mergeCell ref="JW4:JW5"/>
    <mergeCell ref="CF4:CR4"/>
    <mergeCell ref="PA3:PM3"/>
    <mergeCell ref="PA4:PM4"/>
    <mergeCell ref="PN3:PZ3"/>
    <mergeCell ref="PN4:PZ4"/>
    <mergeCell ref="CF3:DS3"/>
    <mergeCell ref="CS4:DE4"/>
    <mergeCell ref="DF4:DR4"/>
    <mergeCell ref="DT4:EF4"/>
    <mergeCell ref="MZ3:OM3"/>
    <mergeCell ref="HV4:IH4"/>
    <mergeCell ref="IJ4:IV4"/>
    <mergeCell ref="IW4:JI4"/>
    <mergeCell ref="JJ4:JV4"/>
    <mergeCell ref="MZ4:NL4"/>
    <mergeCell ref="NM4:NY4"/>
    <mergeCell ref="A1:F1"/>
    <mergeCell ref="A3:A4"/>
    <mergeCell ref="B3:B4"/>
    <mergeCell ref="D3:AQ3"/>
    <mergeCell ref="AR3:CE3"/>
    <mergeCell ref="BE4:BQ4"/>
    <mergeCell ref="BR4:CD4"/>
    <mergeCell ref="D4:P4"/>
    <mergeCell ref="Q4:AC4"/>
    <mergeCell ref="AD4:AP4"/>
    <mergeCell ref="AR4:BD4"/>
    <mergeCell ref="AQ4:AQ5"/>
    <mergeCell ref="CE4:CE5"/>
    <mergeCell ref="JX4:KJ4"/>
    <mergeCell ref="EG4:ES4"/>
    <mergeCell ref="ET4:FF4"/>
    <mergeCell ref="FH4:FT4"/>
    <mergeCell ref="FU4:GG4"/>
    <mergeCell ref="GH4:GT4"/>
    <mergeCell ref="GV4:HH4"/>
    <mergeCell ref="HI4:HU4"/>
    <mergeCell ref="DT3:FG3"/>
    <mergeCell ref="FH3:GU3"/>
    <mergeCell ref="GV3:II3"/>
    <mergeCell ref="IJ3:JW3"/>
    <mergeCell ref="JX3:LK3"/>
    <mergeCell ref="SO3:SO4"/>
    <mergeCell ref="ON4:OZ4"/>
    <mergeCell ref="LL3:MY3"/>
    <mergeCell ref="SA3:SM3"/>
    <mergeCell ref="SA4:SM4"/>
    <mergeCell ref="SN4:SN5"/>
    <mergeCell ref="QA3:QM3"/>
    <mergeCell ref="QA4:QM4"/>
    <mergeCell ref="ON3:OZ3"/>
    <mergeCell ref="QN3:QZ3"/>
    <mergeCell ref="QN4:QZ4"/>
    <mergeCell ref="RA3:RM3"/>
    <mergeCell ref="RN3:RZ3"/>
    <mergeCell ref="RN4:RZ4"/>
    <mergeCell ref="RA4:RM4"/>
    <mergeCell ref="NZ4:OL4"/>
  </mergeCells>
  <pageMargins left="0.23622047244094491" right="0.1968503937007874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A46"/>
  <sheetViews>
    <sheetView showGridLines="0" zoomScale="70" zoomScaleNormal="70" workbookViewId="0">
      <pane xSplit="3" ySplit="6" topLeftCell="MX25" activePane="bottomRight" state="frozen"/>
      <selection pane="topRight" activeCell="D1" sqref="D1"/>
      <selection pane="bottomLeft" activeCell="A7" sqref="A7"/>
      <selection pane="bottomRight" activeCell="GU1" sqref="GU1:GU1048576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1.125" style="1" hidden="1" customWidth="1"/>
    <col min="29" max="29" width="11.25" style="1" bestFit="1" customWidth="1"/>
    <col min="30" max="30" width="7.375" style="1" hidden="1" customWidth="1"/>
    <col min="31" max="32" width="9.25" style="1" hidden="1" customWidth="1"/>
    <col min="33" max="41" width="11.125" style="1" hidden="1" customWidth="1"/>
    <col min="42" max="42" width="11.25" style="1" bestFit="1" customWidth="1"/>
    <col min="43" max="43" width="14.125" style="1" bestFit="1" customWidth="1"/>
    <col min="44" max="55" width="13.875" style="1" hidden="1" customWidth="1"/>
    <col min="56" max="56" width="14.125" style="1" bestFit="1" customWidth="1"/>
    <col min="57" max="68" width="11.125" style="1" hidden="1" customWidth="1"/>
    <col min="69" max="69" width="11.25" style="1" bestFit="1" customWidth="1"/>
    <col min="70" max="81" width="11.125" style="1" hidden="1" customWidth="1"/>
    <col min="82" max="82" width="11.25" style="1" bestFit="1" customWidth="1"/>
    <col min="83" max="83" width="14.125" style="1" bestFit="1" customWidth="1"/>
    <col min="84" max="95" width="12.375" style="1" hidden="1" customWidth="1"/>
    <col min="96" max="96" width="12.375" style="1" bestFit="1" customWidth="1"/>
    <col min="97" max="108" width="11.125" style="1" hidden="1" customWidth="1"/>
    <col min="109" max="109" width="11.25" style="1" bestFit="1" customWidth="1"/>
    <col min="110" max="121" width="11.125" style="1" hidden="1" customWidth="1"/>
    <col min="122" max="122" width="11.25" style="1" bestFit="1" customWidth="1"/>
    <col min="123" max="123" width="12.375" style="1" bestFit="1" customWidth="1"/>
    <col min="124" max="135" width="13.875" style="1" hidden="1" customWidth="1"/>
    <col min="136" max="136" width="14.125" style="1" bestFit="1" customWidth="1"/>
    <col min="137" max="148" width="11.125" style="1" hidden="1" customWidth="1"/>
    <col min="149" max="149" width="11.25" style="1" bestFit="1" customWidth="1"/>
    <col min="150" max="161" width="11.125" style="1" hidden="1" customWidth="1"/>
    <col min="162" max="162" width="11.25" style="1" bestFit="1" customWidth="1"/>
    <col min="163" max="163" width="14.125" style="1" bestFit="1" customWidth="1"/>
    <col min="164" max="175" width="13.875" style="1" hidden="1" customWidth="1"/>
    <col min="176" max="176" width="14.125" style="1" bestFit="1" customWidth="1"/>
    <col min="177" max="188" width="11.125" style="1" hidden="1" customWidth="1"/>
    <col min="189" max="189" width="11.25" style="1" bestFit="1" customWidth="1"/>
    <col min="190" max="201" width="11.125" style="1" hidden="1" customWidth="1"/>
    <col min="202" max="202" width="11.25" style="1" bestFit="1" customWidth="1"/>
    <col min="203" max="203" width="15.875" style="1" customWidth="1"/>
    <col min="204" max="215" width="13.875" style="1" hidden="1" customWidth="1"/>
    <col min="216" max="216" width="14.125" style="1" bestFit="1" customWidth="1"/>
    <col min="217" max="228" width="11.125" style="1" hidden="1" customWidth="1"/>
    <col min="229" max="229" width="11.25" style="1" bestFit="1" customWidth="1"/>
    <col min="230" max="241" width="11.125" style="1" hidden="1" customWidth="1"/>
    <col min="242" max="242" width="11.25" style="1" bestFit="1" customWidth="1"/>
    <col min="243" max="243" width="14.125" style="1" bestFit="1" customWidth="1"/>
    <col min="244" max="255" width="13.875" style="1" hidden="1" customWidth="1"/>
    <col min="256" max="256" width="14.125" style="1" bestFit="1" customWidth="1"/>
    <col min="257" max="268" width="11.125" style="1" hidden="1" customWidth="1"/>
    <col min="269" max="269" width="11.25" style="1" bestFit="1" customWidth="1"/>
    <col min="270" max="281" width="11.125" style="1" hidden="1" customWidth="1"/>
    <col min="282" max="282" width="11.25" style="1" bestFit="1" customWidth="1"/>
    <col min="283" max="283" width="14.125" style="1" bestFit="1" customWidth="1"/>
    <col min="284" max="284" width="13.875" style="1" hidden="1" customWidth="1"/>
    <col min="285" max="289" width="12.375" style="1" hidden="1" customWidth="1"/>
    <col min="290" max="290" width="13.875" style="1" hidden="1" customWidth="1"/>
    <col min="291" max="291" width="12.375" style="1" hidden="1" customWidth="1"/>
    <col min="292" max="295" width="13.875" style="1" hidden="1" customWidth="1"/>
    <col min="296" max="296" width="14.125" style="1" bestFit="1" customWidth="1"/>
    <col min="297" max="308" width="11.125" style="1" hidden="1" customWidth="1"/>
    <col min="309" max="309" width="11.25" style="1" bestFit="1" customWidth="1"/>
    <col min="310" max="321" width="11.125" style="1" hidden="1" customWidth="1"/>
    <col min="322" max="322" width="11.25" style="1" bestFit="1" customWidth="1"/>
    <col min="323" max="323" width="14.125" style="1" bestFit="1" customWidth="1"/>
    <col min="324" max="335" width="13.875" style="1" hidden="1" customWidth="1"/>
    <col min="336" max="336" width="14.125" style="1" bestFit="1" customWidth="1"/>
    <col min="337" max="348" width="11.125" style="1" hidden="1" customWidth="1"/>
    <col min="349" max="349" width="11.25" style="1" bestFit="1" customWidth="1"/>
    <col min="350" max="361" width="11.125" style="1" hidden="1" customWidth="1"/>
    <col min="362" max="362" width="11.25" style="1" bestFit="1" customWidth="1"/>
    <col min="363" max="363" width="14.125" style="1" bestFit="1" customWidth="1"/>
    <col min="364" max="369" width="12.375" style="1" hidden="1" customWidth="1"/>
    <col min="370" max="370" width="11.125" style="1" hidden="1" customWidth="1"/>
    <col min="371" max="374" width="12.375" style="1" hidden="1" customWidth="1"/>
    <col min="375" max="375" width="13.875" style="1" hidden="1" customWidth="1"/>
    <col min="376" max="376" width="17.5" style="1" customWidth="1"/>
    <col min="377" max="382" width="12.375" style="1" hidden="1" customWidth="1"/>
    <col min="383" max="383" width="11.125" style="1" hidden="1" customWidth="1"/>
    <col min="384" max="387" width="12.375" style="1" hidden="1" customWidth="1"/>
    <col min="388" max="388" width="13.875" style="1" hidden="1" customWidth="1"/>
    <col min="389" max="389" width="19.375" style="1" customWidth="1"/>
    <col min="390" max="395" width="12.375" style="1" hidden="1" customWidth="1"/>
    <col min="396" max="396" width="11.125" style="1" hidden="1" customWidth="1"/>
    <col min="397" max="400" width="12.375" style="1" hidden="1" customWidth="1"/>
    <col min="401" max="401" width="13.875" style="1" hidden="1" customWidth="1"/>
    <col min="402" max="402" width="18.75" style="1" customWidth="1"/>
    <col min="403" max="408" width="12.375" style="1" hidden="1" customWidth="1"/>
    <col min="409" max="409" width="11.125" style="1" hidden="1" customWidth="1"/>
    <col min="410" max="413" width="12.375" style="1" hidden="1" customWidth="1"/>
    <col min="414" max="414" width="13.875" style="1" hidden="1" customWidth="1"/>
    <col min="415" max="415" width="19.875" style="1" customWidth="1"/>
    <col min="416" max="416" width="12.375" style="1" customWidth="1"/>
    <col min="417" max="417" width="15.25" style="1" bestFit="1" customWidth="1"/>
    <col min="418" max="16384" width="9" style="1"/>
  </cols>
  <sheetData>
    <row r="1" spans="1:417" x14ac:dyDescent="0.55000000000000004">
      <c r="A1" s="56" t="s">
        <v>55</v>
      </c>
      <c r="B1" s="57"/>
      <c r="C1" s="57"/>
      <c r="D1" s="57"/>
      <c r="E1" s="57"/>
      <c r="F1" s="57"/>
    </row>
    <row r="2" spans="1:417" s="12" customFormat="1" ht="21" x14ac:dyDescent="0.35">
      <c r="A2" s="23"/>
      <c r="B2" s="23"/>
      <c r="C2" s="23"/>
      <c r="D2" s="23"/>
      <c r="E2" s="23"/>
      <c r="F2" s="23"/>
    </row>
    <row r="3" spans="1:417" s="2" customFormat="1" x14ac:dyDescent="0.55000000000000004">
      <c r="A3" s="54" t="s">
        <v>0</v>
      </c>
      <c r="B3" s="54" t="s">
        <v>14</v>
      </c>
      <c r="C3" s="20"/>
      <c r="D3" s="46" t="s">
        <v>57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58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59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60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107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61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8"/>
      <c r="IJ3" s="46" t="s">
        <v>62</v>
      </c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8"/>
      <c r="JX3" s="46" t="s">
        <v>63</v>
      </c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8"/>
      <c r="LL3" s="46" t="s">
        <v>56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 t="s">
        <v>63</v>
      </c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8"/>
      <c r="NM3" s="46" t="s">
        <v>61</v>
      </c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8"/>
      <c r="NZ3" s="46" t="s">
        <v>107</v>
      </c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8"/>
      <c r="OM3" s="46" t="s">
        <v>58</v>
      </c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8"/>
      <c r="OZ3" s="27"/>
      <c r="PA3" s="54" t="s">
        <v>16</v>
      </c>
    </row>
    <row r="4" spans="1:417" s="2" customFormat="1" x14ac:dyDescent="0.55000000000000004">
      <c r="A4" s="55"/>
      <c r="B4" s="55"/>
      <c r="C4" s="21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6" t="s">
        <v>87</v>
      </c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8"/>
      <c r="NM4" s="46" t="s">
        <v>87</v>
      </c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8"/>
      <c r="NZ4" s="46" t="s">
        <v>87</v>
      </c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8"/>
      <c r="OM4" s="46" t="s">
        <v>87</v>
      </c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8"/>
      <c r="OZ4" s="52" t="s">
        <v>103</v>
      </c>
      <c r="PA4" s="55"/>
    </row>
    <row r="5" spans="1:417" s="2" customFormat="1" x14ac:dyDescent="0.55000000000000004">
      <c r="A5" s="21"/>
      <c r="B5" s="21"/>
      <c r="C5" s="21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:CC5" si="4">+BF5</f>
        <v>พ.ย.</v>
      </c>
      <c r="BT5" s="16" t="str">
        <f t="shared" si="4"/>
        <v>ธ.ค.</v>
      </c>
      <c r="BU5" s="16" t="str">
        <f t="shared" si="4"/>
        <v>ม.ค.</v>
      </c>
      <c r="BV5" s="16" t="str">
        <f t="shared" si="4"/>
        <v>ก.พ.</v>
      </c>
      <c r="BW5" s="16" t="str">
        <f t="shared" si="4"/>
        <v>มี.ค.</v>
      </c>
      <c r="BX5" s="16" t="str">
        <f t="shared" si="4"/>
        <v>เม.ย.</v>
      </c>
      <c r="BY5" s="16" t="str">
        <f t="shared" si="4"/>
        <v>พ.ค.</v>
      </c>
      <c r="BZ5" s="16" t="str">
        <f t="shared" si="4"/>
        <v>มิ.ย.</v>
      </c>
      <c r="CA5" s="16" t="str">
        <f t="shared" si="4"/>
        <v>ก.ค.</v>
      </c>
      <c r="CB5" s="16" t="str">
        <f t="shared" si="4"/>
        <v>ส.ค.</v>
      </c>
      <c r="CC5" s="16" t="str">
        <f t="shared" si="4"/>
        <v>ก.ย.</v>
      </c>
      <c r="CD5" s="17" t="s">
        <v>16</v>
      </c>
      <c r="CE5" s="53"/>
      <c r="CF5" s="16" t="str">
        <f>+BR5</f>
        <v>ต.ค.</v>
      </c>
      <c r="CG5" s="16" t="str">
        <f t="shared" ref="CG5:CQ5" si="5">+BS5</f>
        <v>พ.ย.</v>
      </c>
      <c r="CH5" s="16" t="str">
        <f t="shared" si="5"/>
        <v>ธ.ค.</v>
      </c>
      <c r="CI5" s="16" t="str">
        <f t="shared" si="5"/>
        <v>ม.ค.</v>
      </c>
      <c r="CJ5" s="16" t="str">
        <f t="shared" si="5"/>
        <v>ก.พ.</v>
      </c>
      <c r="CK5" s="16" t="str">
        <f t="shared" si="5"/>
        <v>มี.ค.</v>
      </c>
      <c r="CL5" s="16" t="str">
        <f t="shared" si="5"/>
        <v>เม.ย.</v>
      </c>
      <c r="CM5" s="16" t="str">
        <f t="shared" si="5"/>
        <v>พ.ค.</v>
      </c>
      <c r="CN5" s="16" t="str">
        <f t="shared" si="5"/>
        <v>มิ.ย.</v>
      </c>
      <c r="CO5" s="16" t="str">
        <f t="shared" si="5"/>
        <v>ก.ค.</v>
      </c>
      <c r="CP5" s="16" t="str">
        <f t="shared" si="5"/>
        <v>ส.ค.</v>
      </c>
      <c r="CQ5" s="16" t="str">
        <f t="shared" si="5"/>
        <v>ก.ย.</v>
      </c>
      <c r="CR5" s="17" t="s">
        <v>16</v>
      </c>
      <c r="CS5" s="16" t="str">
        <f>+CF5</f>
        <v>ต.ค.</v>
      </c>
      <c r="CT5" s="16" t="str">
        <f t="shared" ref="CT5:DD5" si="6">+CG5</f>
        <v>พ.ย.</v>
      </c>
      <c r="CU5" s="16" t="str">
        <f t="shared" si="6"/>
        <v>ธ.ค.</v>
      </c>
      <c r="CV5" s="16" t="str">
        <f t="shared" si="6"/>
        <v>ม.ค.</v>
      </c>
      <c r="CW5" s="16" t="str">
        <f t="shared" si="6"/>
        <v>ก.พ.</v>
      </c>
      <c r="CX5" s="16" t="str">
        <f t="shared" si="6"/>
        <v>มี.ค.</v>
      </c>
      <c r="CY5" s="16" t="str">
        <f t="shared" si="6"/>
        <v>เม.ย.</v>
      </c>
      <c r="CZ5" s="16" t="str">
        <f t="shared" si="6"/>
        <v>พ.ค.</v>
      </c>
      <c r="DA5" s="16" t="str">
        <f t="shared" si="6"/>
        <v>มิ.ย.</v>
      </c>
      <c r="DB5" s="16" t="str">
        <f t="shared" si="6"/>
        <v>ก.ค.</v>
      </c>
      <c r="DC5" s="16" t="str">
        <f t="shared" si="6"/>
        <v>ส.ค.</v>
      </c>
      <c r="DD5" s="16" t="str">
        <f t="shared" si="6"/>
        <v>ก.ย.</v>
      </c>
      <c r="DE5" s="17" t="s">
        <v>16</v>
      </c>
      <c r="DF5" s="16" t="str">
        <f>+CS5</f>
        <v>ต.ค.</v>
      </c>
      <c r="DG5" s="16" t="str">
        <f t="shared" ref="DG5:DQ5" si="7">+CT5</f>
        <v>พ.ย.</v>
      </c>
      <c r="DH5" s="16" t="str">
        <f t="shared" si="7"/>
        <v>ธ.ค.</v>
      </c>
      <c r="DI5" s="16" t="str">
        <f t="shared" si="7"/>
        <v>ม.ค.</v>
      </c>
      <c r="DJ5" s="16" t="str">
        <f t="shared" si="7"/>
        <v>ก.พ.</v>
      </c>
      <c r="DK5" s="16" t="str">
        <f t="shared" si="7"/>
        <v>มี.ค.</v>
      </c>
      <c r="DL5" s="16" t="str">
        <f t="shared" si="7"/>
        <v>เม.ย.</v>
      </c>
      <c r="DM5" s="16" t="str">
        <f t="shared" si="7"/>
        <v>พ.ค.</v>
      </c>
      <c r="DN5" s="16" t="str">
        <f t="shared" si="7"/>
        <v>มิ.ย.</v>
      </c>
      <c r="DO5" s="16" t="str">
        <f t="shared" si="7"/>
        <v>ก.ค.</v>
      </c>
      <c r="DP5" s="16" t="str">
        <f t="shared" si="7"/>
        <v>ส.ค.</v>
      </c>
      <c r="DQ5" s="16" t="str">
        <f t="shared" si="7"/>
        <v>ก.ย.</v>
      </c>
      <c r="DR5" s="17" t="s">
        <v>16</v>
      </c>
      <c r="DS5" s="53"/>
      <c r="DT5" s="16" t="str">
        <f>+DF5</f>
        <v>ต.ค.</v>
      </c>
      <c r="DU5" s="16" t="str">
        <f t="shared" ref="DU5:EE5" si="8">+DG5</f>
        <v>พ.ย.</v>
      </c>
      <c r="DV5" s="16" t="str">
        <f t="shared" si="8"/>
        <v>ธ.ค.</v>
      </c>
      <c r="DW5" s="16" t="str">
        <f t="shared" si="8"/>
        <v>ม.ค.</v>
      </c>
      <c r="DX5" s="16" t="str">
        <f t="shared" si="8"/>
        <v>ก.พ.</v>
      </c>
      <c r="DY5" s="16" t="str">
        <f t="shared" si="8"/>
        <v>มี.ค.</v>
      </c>
      <c r="DZ5" s="16" t="str">
        <f t="shared" si="8"/>
        <v>เม.ย.</v>
      </c>
      <c r="EA5" s="16" t="str">
        <f t="shared" si="8"/>
        <v>พ.ค.</v>
      </c>
      <c r="EB5" s="16" t="str">
        <f t="shared" si="8"/>
        <v>มิ.ย.</v>
      </c>
      <c r="EC5" s="16" t="str">
        <f t="shared" si="8"/>
        <v>ก.ค.</v>
      </c>
      <c r="ED5" s="16" t="str">
        <f t="shared" si="8"/>
        <v>ส.ค.</v>
      </c>
      <c r="EE5" s="16" t="str">
        <f t="shared" si="8"/>
        <v>ก.ย.</v>
      </c>
      <c r="EF5" s="17" t="s">
        <v>16</v>
      </c>
      <c r="EG5" s="16" t="str">
        <f>+DT5</f>
        <v>ต.ค.</v>
      </c>
      <c r="EH5" s="16" t="str">
        <f t="shared" ref="EH5:ER5" si="9">+DU5</f>
        <v>พ.ย.</v>
      </c>
      <c r="EI5" s="16" t="str">
        <f t="shared" si="9"/>
        <v>ธ.ค.</v>
      </c>
      <c r="EJ5" s="16" t="str">
        <f t="shared" si="9"/>
        <v>ม.ค.</v>
      </c>
      <c r="EK5" s="16" t="str">
        <f t="shared" si="9"/>
        <v>ก.พ.</v>
      </c>
      <c r="EL5" s="16" t="str">
        <f t="shared" si="9"/>
        <v>มี.ค.</v>
      </c>
      <c r="EM5" s="16" t="str">
        <f t="shared" si="9"/>
        <v>เม.ย.</v>
      </c>
      <c r="EN5" s="16" t="str">
        <f t="shared" si="9"/>
        <v>พ.ค.</v>
      </c>
      <c r="EO5" s="16" t="str">
        <f t="shared" si="9"/>
        <v>มิ.ย.</v>
      </c>
      <c r="EP5" s="16" t="str">
        <f t="shared" si="9"/>
        <v>ก.ค.</v>
      </c>
      <c r="EQ5" s="16" t="str">
        <f t="shared" si="9"/>
        <v>ส.ค.</v>
      </c>
      <c r="ER5" s="16" t="str">
        <f t="shared" si="9"/>
        <v>ก.ย.</v>
      </c>
      <c r="ES5" s="17" t="s">
        <v>16</v>
      </c>
      <c r="ET5" s="16" t="str">
        <f>+EG5</f>
        <v>ต.ค.</v>
      </c>
      <c r="EU5" s="16" t="str">
        <f t="shared" ref="EU5:FE5" si="10">+EH5</f>
        <v>พ.ย.</v>
      </c>
      <c r="EV5" s="16" t="str">
        <f t="shared" si="10"/>
        <v>ธ.ค.</v>
      </c>
      <c r="EW5" s="16" t="str">
        <f t="shared" si="10"/>
        <v>ม.ค.</v>
      </c>
      <c r="EX5" s="16" t="str">
        <f t="shared" si="10"/>
        <v>ก.พ.</v>
      </c>
      <c r="EY5" s="16" t="str">
        <f t="shared" si="10"/>
        <v>มี.ค.</v>
      </c>
      <c r="EZ5" s="16" t="str">
        <f t="shared" si="10"/>
        <v>เม.ย.</v>
      </c>
      <c r="FA5" s="16" t="str">
        <f t="shared" si="10"/>
        <v>พ.ค.</v>
      </c>
      <c r="FB5" s="16" t="str">
        <f t="shared" si="10"/>
        <v>มิ.ย.</v>
      </c>
      <c r="FC5" s="16" t="str">
        <f t="shared" si="10"/>
        <v>ก.ค.</v>
      </c>
      <c r="FD5" s="16" t="str">
        <f t="shared" si="10"/>
        <v>ส.ค.</v>
      </c>
      <c r="FE5" s="16" t="str">
        <f t="shared" si="10"/>
        <v>ก.ย.</v>
      </c>
      <c r="FF5" s="17" t="s">
        <v>16</v>
      </c>
      <c r="FG5" s="53"/>
      <c r="FH5" s="16" t="str">
        <f>+ET5</f>
        <v>ต.ค.</v>
      </c>
      <c r="FI5" s="16" t="str">
        <f t="shared" ref="FI5:FS5" si="11">+EU5</f>
        <v>พ.ย.</v>
      </c>
      <c r="FJ5" s="16" t="str">
        <f t="shared" si="11"/>
        <v>ธ.ค.</v>
      </c>
      <c r="FK5" s="16" t="str">
        <f t="shared" si="11"/>
        <v>ม.ค.</v>
      </c>
      <c r="FL5" s="16" t="str">
        <f t="shared" si="11"/>
        <v>ก.พ.</v>
      </c>
      <c r="FM5" s="16" t="str">
        <f t="shared" si="11"/>
        <v>มี.ค.</v>
      </c>
      <c r="FN5" s="16" t="str">
        <f t="shared" si="11"/>
        <v>เม.ย.</v>
      </c>
      <c r="FO5" s="16" t="str">
        <f t="shared" si="11"/>
        <v>พ.ค.</v>
      </c>
      <c r="FP5" s="16" t="str">
        <f t="shared" si="11"/>
        <v>มิ.ย.</v>
      </c>
      <c r="FQ5" s="16" t="str">
        <f t="shared" si="11"/>
        <v>ก.ค.</v>
      </c>
      <c r="FR5" s="16" t="str">
        <f t="shared" si="11"/>
        <v>ส.ค.</v>
      </c>
      <c r="FS5" s="16" t="str">
        <f t="shared" si="11"/>
        <v>ก.ย.</v>
      </c>
      <c r="FT5" s="17" t="s">
        <v>16</v>
      </c>
      <c r="FU5" s="16" t="str">
        <f>+FH5</f>
        <v>ต.ค.</v>
      </c>
      <c r="FV5" s="16" t="str">
        <f t="shared" ref="FV5:GF5" si="12">+FI5</f>
        <v>พ.ย.</v>
      </c>
      <c r="FW5" s="16" t="str">
        <f t="shared" si="12"/>
        <v>ธ.ค.</v>
      </c>
      <c r="FX5" s="16" t="str">
        <f t="shared" si="12"/>
        <v>ม.ค.</v>
      </c>
      <c r="FY5" s="16" t="str">
        <f t="shared" si="12"/>
        <v>ก.พ.</v>
      </c>
      <c r="FZ5" s="16" t="str">
        <f t="shared" si="12"/>
        <v>มี.ค.</v>
      </c>
      <c r="GA5" s="16" t="str">
        <f t="shared" si="12"/>
        <v>เม.ย.</v>
      </c>
      <c r="GB5" s="16" t="str">
        <f t="shared" si="12"/>
        <v>พ.ค.</v>
      </c>
      <c r="GC5" s="16" t="str">
        <f t="shared" si="12"/>
        <v>มิ.ย.</v>
      </c>
      <c r="GD5" s="16" t="str">
        <f t="shared" si="12"/>
        <v>ก.ค.</v>
      </c>
      <c r="GE5" s="16" t="str">
        <f t="shared" si="12"/>
        <v>ส.ค.</v>
      </c>
      <c r="GF5" s="16" t="str">
        <f t="shared" si="12"/>
        <v>ก.ย.</v>
      </c>
      <c r="GG5" s="17" t="s">
        <v>16</v>
      </c>
      <c r="GH5" s="16" t="str">
        <f>+FU5</f>
        <v>ต.ค.</v>
      </c>
      <c r="GI5" s="16" t="str">
        <f t="shared" ref="GI5:GS5" si="13">+FV5</f>
        <v>พ.ย.</v>
      </c>
      <c r="GJ5" s="16" t="str">
        <f t="shared" si="13"/>
        <v>ธ.ค.</v>
      </c>
      <c r="GK5" s="16" t="str">
        <f t="shared" si="13"/>
        <v>ม.ค.</v>
      </c>
      <c r="GL5" s="16" t="str">
        <f t="shared" si="13"/>
        <v>ก.พ.</v>
      </c>
      <c r="GM5" s="16" t="str">
        <f t="shared" si="13"/>
        <v>มี.ค.</v>
      </c>
      <c r="GN5" s="16" t="str">
        <f t="shared" si="13"/>
        <v>เม.ย.</v>
      </c>
      <c r="GO5" s="16" t="str">
        <f t="shared" si="13"/>
        <v>พ.ค.</v>
      </c>
      <c r="GP5" s="16" t="str">
        <f t="shared" si="13"/>
        <v>มิ.ย.</v>
      </c>
      <c r="GQ5" s="16" t="str">
        <f t="shared" si="13"/>
        <v>ก.ค.</v>
      </c>
      <c r="GR5" s="16" t="str">
        <f t="shared" si="13"/>
        <v>ส.ค.</v>
      </c>
      <c r="GS5" s="16" t="str">
        <f t="shared" si="13"/>
        <v>ก.ย.</v>
      </c>
      <c r="GT5" s="17" t="s">
        <v>16</v>
      </c>
      <c r="GU5" s="53"/>
      <c r="GV5" s="16" t="str">
        <f>+GH5</f>
        <v>ต.ค.</v>
      </c>
      <c r="GW5" s="16" t="str">
        <f t="shared" ref="GW5:HG5" si="14">+GI5</f>
        <v>พ.ย.</v>
      </c>
      <c r="GX5" s="16" t="str">
        <f t="shared" si="14"/>
        <v>ธ.ค.</v>
      </c>
      <c r="GY5" s="16" t="str">
        <f t="shared" si="14"/>
        <v>ม.ค.</v>
      </c>
      <c r="GZ5" s="16" t="str">
        <f t="shared" si="14"/>
        <v>ก.พ.</v>
      </c>
      <c r="HA5" s="16" t="str">
        <f t="shared" si="14"/>
        <v>มี.ค.</v>
      </c>
      <c r="HB5" s="16" t="str">
        <f t="shared" si="14"/>
        <v>เม.ย.</v>
      </c>
      <c r="HC5" s="16" t="str">
        <f t="shared" si="14"/>
        <v>พ.ค.</v>
      </c>
      <c r="HD5" s="16" t="str">
        <f t="shared" si="14"/>
        <v>มิ.ย.</v>
      </c>
      <c r="HE5" s="16" t="str">
        <f t="shared" si="14"/>
        <v>ก.ค.</v>
      </c>
      <c r="HF5" s="16" t="str">
        <f t="shared" si="14"/>
        <v>ส.ค.</v>
      </c>
      <c r="HG5" s="16" t="str">
        <f t="shared" si="14"/>
        <v>ก.ย.</v>
      </c>
      <c r="HH5" s="17" t="s">
        <v>16</v>
      </c>
      <c r="HI5" s="16" t="str">
        <f>+GV5</f>
        <v>ต.ค.</v>
      </c>
      <c r="HJ5" s="16" t="str">
        <f t="shared" ref="HJ5:HT5" si="15">+GW5</f>
        <v>พ.ย.</v>
      </c>
      <c r="HK5" s="16" t="str">
        <f t="shared" si="15"/>
        <v>ธ.ค.</v>
      </c>
      <c r="HL5" s="16" t="str">
        <f t="shared" si="15"/>
        <v>ม.ค.</v>
      </c>
      <c r="HM5" s="16" t="str">
        <f t="shared" si="15"/>
        <v>ก.พ.</v>
      </c>
      <c r="HN5" s="16" t="str">
        <f t="shared" si="15"/>
        <v>มี.ค.</v>
      </c>
      <c r="HO5" s="16" t="str">
        <f t="shared" si="15"/>
        <v>เม.ย.</v>
      </c>
      <c r="HP5" s="16" t="str">
        <f t="shared" si="15"/>
        <v>พ.ค.</v>
      </c>
      <c r="HQ5" s="16" t="str">
        <f t="shared" si="15"/>
        <v>มิ.ย.</v>
      </c>
      <c r="HR5" s="16" t="str">
        <f t="shared" si="15"/>
        <v>ก.ค.</v>
      </c>
      <c r="HS5" s="16" t="str">
        <f t="shared" si="15"/>
        <v>ส.ค.</v>
      </c>
      <c r="HT5" s="16" t="str">
        <f t="shared" si="15"/>
        <v>ก.ย.</v>
      </c>
      <c r="HU5" s="17" t="s">
        <v>16</v>
      </c>
      <c r="HV5" s="16" t="str">
        <f>+HI5</f>
        <v>ต.ค.</v>
      </c>
      <c r="HW5" s="16" t="str">
        <f t="shared" ref="HW5:IG5" si="16">+HJ5</f>
        <v>พ.ย.</v>
      </c>
      <c r="HX5" s="16" t="str">
        <f t="shared" si="16"/>
        <v>ธ.ค.</v>
      </c>
      <c r="HY5" s="16" t="str">
        <f t="shared" si="16"/>
        <v>ม.ค.</v>
      </c>
      <c r="HZ5" s="16" t="str">
        <f t="shared" si="16"/>
        <v>ก.พ.</v>
      </c>
      <c r="IA5" s="16" t="str">
        <f t="shared" si="16"/>
        <v>มี.ค.</v>
      </c>
      <c r="IB5" s="16" t="str">
        <f t="shared" si="16"/>
        <v>เม.ย.</v>
      </c>
      <c r="IC5" s="16" t="str">
        <f t="shared" si="16"/>
        <v>พ.ค.</v>
      </c>
      <c r="ID5" s="16" t="str">
        <f t="shared" si="16"/>
        <v>มิ.ย.</v>
      </c>
      <c r="IE5" s="16" t="str">
        <f t="shared" si="16"/>
        <v>ก.ค.</v>
      </c>
      <c r="IF5" s="16" t="str">
        <f t="shared" si="16"/>
        <v>ส.ค.</v>
      </c>
      <c r="IG5" s="16" t="str">
        <f t="shared" si="16"/>
        <v>ก.ย.</v>
      </c>
      <c r="IH5" s="17" t="s">
        <v>16</v>
      </c>
      <c r="II5" s="53"/>
      <c r="IJ5" s="16" t="str">
        <f>+HV5</f>
        <v>ต.ค.</v>
      </c>
      <c r="IK5" s="16" t="str">
        <f t="shared" ref="IK5:IU5" si="17">+HW5</f>
        <v>พ.ย.</v>
      </c>
      <c r="IL5" s="16" t="str">
        <f t="shared" si="17"/>
        <v>ธ.ค.</v>
      </c>
      <c r="IM5" s="16" t="str">
        <f t="shared" si="17"/>
        <v>ม.ค.</v>
      </c>
      <c r="IN5" s="16" t="str">
        <f t="shared" si="17"/>
        <v>ก.พ.</v>
      </c>
      <c r="IO5" s="16" t="str">
        <f t="shared" si="17"/>
        <v>มี.ค.</v>
      </c>
      <c r="IP5" s="16" t="str">
        <f t="shared" si="17"/>
        <v>เม.ย.</v>
      </c>
      <c r="IQ5" s="16" t="str">
        <f t="shared" si="17"/>
        <v>พ.ค.</v>
      </c>
      <c r="IR5" s="16" t="str">
        <f t="shared" si="17"/>
        <v>มิ.ย.</v>
      </c>
      <c r="IS5" s="16" t="str">
        <f t="shared" si="17"/>
        <v>ก.ค.</v>
      </c>
      <c r="IT5" s="16" t="str">
        <f t="shared" si="17"/>
        <v>ส.ค.</v>
      </c>
      <c r="IU5" s="16" t="str">
        <f t="shared" si="17"/>
        <v>ก.ย.</v>
      </c>
      <c r="IV5" s="17" t="s">
        <v>16</v>
      </c>
      <c r="IW5" s="16" t="str">
        <f>+IJ5</f>
        <v>ต.ค.</v>
      </c>
      <c r="IX5" s="16" t="str">
        <f t="shared" ref="IX5:JH5" si="18">+IK5</f>
        <v>พ.ย.</v>
      </c>
      <c r="IY5" s="16" t="str">
        <f t="shared" si="18"/>
        <v>ธ.ค.</v>
      </c>
      <c r="IZ5" s="16" t="str">
        <f t="shared" si="18"/>
        <v>ม.ค.</v>
      </c>
      <c r="JA5" s="16" t="str">
        <f t="shared" si="18"/>
        <v>ก.พ.</v>
      </c>
      <c r="JB5" s="16" t="str">
        <f t="shared" si="18"/>
        <v>มี.ค.</v>
      </c>
      <c r="JC5" s="16" t="str">
        <f t="shared" si="18"/>
        <v>เม.ย.</v>
      </c>
      <c r="JD5" s="16" t="str">
        <f t="shared" si="18"/>
        <v>พ.ค.</v>
      </c>
      <c r="JE5" s="16" t="str">
        <f t="shared" si="18"/>
        <v>มิ.ย.</v>
      </c>
      <c r="JF5" s="16" t="str">
        <f t="shared" si="18"/>
        <v>ก.ค.</v>
      </c>
      <c r="JG5" s="16" t="str">
        <f t="shared" si="18"/>
        <v>ส.ค.</v>
      </c>
      <c r="JH5" s="16" t="str">
        <f t="shared" si="18"/>
        <v>ก.ย.</v>
      </c>
      <c r="JI5" s="17" t="s">
        <v>16</v>
      </c>
      <c r="JJ5" s="16" t="str">
        <f>+IW5</f>
        <v>ต.ค.</v>
      </c>
      <c r="JK5" s="16" t="str">
        <f t="shared" ref="JK5:JU5" si="19">+IX5</f>
        <v>พ.ย.</v>
      </c>
      <c r="JL5" s="16" t="str">
        <f t="shared" si="19"/>
        <v>ธ.ค.</v>
      </c>
      <c r="JM5" s="16" t="str">
        <f t="shared" si="19"/>
        <v>ม.ค.</v>
      </c>
      <c r="JN5" s="16" t="str">
        <f t="shared" si="19"/>
        <v>ก.พ.</v>
      </c>
      <c r="JO5" s="16" t="str">
        <f t="shared" si="19"/>
        <v>มี.ค.</v>
      </c>
      <c r="JP5" s="16" t="str">
        <f t="shared" si="19"/>
        <v>เม.ย.</v>
      </c>
      <c r="JQ5" s="16" t="str">
        <f t="shared" si="19"/>
        <v>พ.ค.</v>
      </c>
      <c r="JR5" s="16" t="str">
        <f t="shared" si="19"/>
        <v>มิ.ย.</v>
      </c>
      <c r="JS5" s="16" t="str">
        <f t="shared" si="19"/>
        <v>ก.ค.</v>
      </c>
      <c r="JT5" s="16" t="str">
        <f t="shared" si="19"/>
        <v>ส.ค.</v>
      </c>
      <c r="JU5" s="16" t="str">
        <f t="shared" si="19"/>
        <v>ก.ย.</v>
      </c>
      <c r="JV5" s="17" t="s">
        <v>16</v>
      </c>
      <c r="JW5" s="53"/>
      <c r="JX5" s="16" t="str">
        <f>+JJ5</f>
        <v>ต.ค.</v>
      </c>
      <c r="JY5" s="16" t="str">
        <f t="shared" ref="JY5:KI5" si="20">+JK5</f>
        <v>พ.ย.</v>
      </c>
      <c r="JZ5" s="16" t="str">
        <f t="shared" si="20"/>
        <v>ธ.ค.</v>
      </c>
      <c r="KA5" s="16" t="str">
        <f t="shared" si="20"/>
        <v>ม.ค.</v>
      </c>
      <c r="KB5" s="16" t="str">
        <f t="shared" si="20"/>
        <v>ก.พ.</v>
      </c>
      <c r="KC5" s="16" t="str">
        <f t="shared" si="20"/>
        <v>มี.ค.</v>
      </c>
      <c r="KD5" s="16" t="str">
        <f t="shared" si="20"/>
        <v>เม.ย.</v>
      </c>
      <c r="KE5" s="16" t="str">
        <f t="shared" si="20"/>
        <v>พ.ค.</v>
      </c>
      <c r="KF5" s="16" t="str">
        <f t="shared" si="20"/>
        <v>มิ.ย.</v>
      </c>
      <c r="KG5" s="16" t="str">
        <f t="shared" si="20"/>
        <v>ก.ค.</v>
      </c>
      <c r="KH5" s="16" t="str">
        <f t="shared" si="20"/>
        <v>ส.ค.</v>
      </c>
      <c r="KI5" s="16" t="str">
        <f t="shared" si="20"/>
        <v>ก.ย.</v>
      </c>
      <c r="KJ5" s="17" t="s">
        <v>16</v>
      </c>
      <c r="KK5" s="16" t="str">
        <f>+JX5</f>
        <v>ต.ค.</v>
      </c>
      <c r="KL5" s="16" t="str">
        <f t="shared" ref="KL5:KV5" si="21">+JY5</f>
        <v>พ.ย.</v>
      </c>
      <c r="KM5" s="16" t="str">
        <f t="shared" si="21"/>
        <v>ธ.ค.</v>
      </c>
      <c r="KN5" s="16" t="str">
        <f t="shared" si="21"/>
        <v>ม.ค.</v>
      </c>
      <c r="KO5" s="16" t="str">
        <f t="shared" si="21"/>
        <v>ก.พ.</v>
      </c>
      <c r="KP5" s="16" t="str">
        <f t="shared" si="21"/>
        <v>มี.ค.</v>
      </c>
      <c r="KQ5" s="16" t="str">
        <f t="shared" si="21"/>
        <v>เม.ย.</v>
      </c>
      <c r="KR5" s="16" t="str">
        <f t="shared" si="21"/>
        <v>พ.ค.</v>
      </c>
      <c r="KS5" s="16" t="str">
        <f t="shared" si="21"/>
        <v>มิ.ย.</v>
      </c>
      <c r="KT5" s="16" t="str">
        <f t="shared" si="21"/>
        <v>ก.ค.</v>
      </c>
      <c r="KU5" s="16" t="str">
        <f t="shared" si="21"/>
        <v>ส.ค.</v>
      </c>
      <c r="KV5" s="16" t="str">
        <f t="shared" si="21"/>
        <v>ก.ย.</v>
      </c>
      <c r="KW5" s="17" t="s">
        <v>16</v>
      </c>
      <c r="KX5" s="16" t="str">
        <f>+KK5</f>
        <v>ต.ค.</v>
      </c>
      <c r="KY5" s="16" t="str">
        <f t="shared" ref="KY5:LI5" si="22">+KL5</f>
        <v>พ.ย.</v>
      </c>
      <c r="KZ5" s="16" t="str">
        <f t="shared" si="22"/>
        <v>ธ.ค.</v>
      </c>
      <c r="LA5" s="16" t="str">
        <f t="shared" si="22"/>
        <v>ม.ค.</v>
      </c>
      <c r="LB5" s="16" t="str">
        <f t="shared" si="22"/>
        <v>ก.พ.</v>
      </c>
      <c r="LC5" s="16" t="str">
        <f t="shared" si="22"/>
        <v>มี.ค.</v>
      </c>
      <c r="LD5" s="16" t="str">
        <f t="shared" si="22"/>
        <v>เม.ย.</v>
      </c>
      <c r="LE5" s="16" t="str">
        <f t="shared" si="22"/>
        <v>พ.ค.</v>
      </c>
      <c r="LF5" s="16" t="str">
        <f t="shared" si="22"/>
        <v>มิ.ย.</v>
      </c>
      <c r="LG5" s="16" t="str">
        <f t="shared" si="22"/>
        <v>ก.ค.</v>
      </c>
      <c r="LH5" s="16" t="str">
        <f t="shared" si="22"/>
        <v>ส.ค.</v>
      </c>
      <c r="LI5" s="16" t="str">
        <f t="shared" si="22"/>
        <v>ก.ย.</v>
      </c>
      <c r="LJ5" s="17" t="s">
        <v>16</v>
      </c>
      <c r="LK5" s="53"/>
      <c r="LL5" s="16" t="str">
        <f>+KX5</f>
        <v>ต.ค.</v>
      </c>
      <c r="LM5" s="16" t="str">
        <f t="shared" ref="LM5:LW5" si="23">+KY5</f>
        <v>พ.ย.</v>
      </c>
      <c r="LN5" s="16" t="str">
        <f t="shared" si="23"/>
        <v>ธ.ค.</v>
      </c>
      <c r="LO5" s="16" t="str">
        <f t="shared" si="23"/>
        <v>ม.ค.</v>
      </c>
      <c r="LP5" s="16" t="str">
        <f t="shared" si="23"/>
        <v>ก.พ.</v>
      </c>
      <c r="LQ5" s="16" t="str">
        <f t="shared" si="23"/>
        <v>มี.ค.</v>
      </c>
      <c r="LR5" s="16" t="str">
        <f t="shared" si="23"/>
        <v>เม.ย.</v>
      </c>
      <c r="LS5" s="16" t="str">
        <f t="shared" si="23"/>
        <v>พ.ค.</v>
      </c>
      <c r="LT5" s="16" t="str">
        <f t="shared" si="23"/>
        <v>มิ.ย.</v>
      </c>
      <c r="LU5" s="16" t="str">
        <f t="shared" si="23"/>
        <v>ก.ค.</v>
      </c>
      <c r="LV5" s="16" t="str">
        <f t="shared" si="23"/>
        <v>ส.ค.</v>
      </c>
      <c r="LW5" s="16" t="str">
        <f t="shared" si="23"/>
        <v>ก.ย.</v>
      </c>
      <c r="LX5" s="17" t="s">
        <v>16</v>
      </c>
      <c r="LY5" s="16" t="str">
        <f>+LL5</f>
        <v>ต.ค.</v>
      </c>
      <c r="LZ5" s="16" t="str">
        <f t="shared" ref="LZ5:MJ5" si="24">+LM5</f>
        <v>พ.ย.</v>
      </c>
      <c r="MA5" s="16" t="str">
        <f t="shared" si="24"/>
        <v>ธ.ค.</v>
      </c>
      <c r="MB5" s="16" t="str">
        <f t="shared" si="24"/>
        <v>ม.ค.</v>
      </c>
      <c r="MC5" s="16" t="str">
        <f t="shared" si="24"/>
        <v>ก.พ.</v>
      </c>
      <c r="MD5" s="16" t="str">
        <f t="shared" si="24"/>
        <v>มี.ค.</v>
      </c>
      <c r="ME5" s="16" t="str">
        <f t="shared" si="24"/>
        <v>เม.ย.</v>
      </c>
      <c r="MF5" s="16" t="str">
        <f t="shared" si="24"/>
        <v>พ.ค.</v>
      </c>
      <c r="MG5" s="16" t="str">
        <f t="shared" si="24"/>
        <v>มิ.ย.</v>
      </c>
      <c r="MH5" s="16" t="str">
        <f t="shared" si="24"/>
        <v>ก.ค.</v>
      </c>
      <c r="MI5" s="16" t="str">
        <f t="shared" si="24"/>
        <v>ส.ค.</v>
      </c>
      <c r="MJ5" s="16" t="str">
        <f t="shared" si="24"/>
        <v>ก.ย.</v>
      </c>
      <c r="MK5" s="17" t="s">
        <v>16</v>
      </c>
      <c r="ML5" s="16" t="str">
        <f>+LY5</f>
        <v>ต.ค.</v>
      </c>
      <c r="MM5" s="16" t="str">
        <f t="shared" ref="MM5:MW5" si="25">+LZ5</f>
        <v>พ.ย.</v>
      </c>
      <c r="MN5" s="16" t="str">
        <f t="shared" si="25"/>
        <v>ธ.ค.</v>
      </c>
      <c r="MO5" s="16" t="str">
        <f t="shared" si="25"/>
        <v>ม.ค.</v>
      </c>
      <c r="MP5" s="16" t="str">
        <f t="shared" si="25"/>
        <v>ก.พ.</v>
      </c>
      <c r="MQ5" s="16" t="str">
        <f t="shared" si="25"/>
        <v>มี.ค.</v>
      </c>
      <c r="MR5" s="16" t="str">
        <f t="shared" si="25"/>
        <v>เม.ย.</v>
      </c>
      <c r="MS5" s="16" t="str">
        <f t="shared" si="25"/>
        <v>พ.ค.</v>
      </c>
      <c r="MT5" s="16" t="str">
        <f t="shared" si="25"/>
        <v>มิ.ย.</v>
      </c>
      <c r="MU5" s="16" t="str">
        <f t="shared" si="25"/>
        <v>ก.ค.</v>
      </c>
      <c r="MV5" s="16" t="str">
        <f t="shared" si="25"/>
        <v>ส.ค.</v>
      </c>
      <c r="MW5" s="16" t="str">
        <f t="shared" si="25"/>
        <v>ก.ย.</v>
      </c>
      <c r="MX5" s="17" t="s">
        <v>16</v>
      </c>
      <c r="MY5" s="53"/>
      <c r="MZ5" s="16" t="str">
        <f>+ML5</f>
        <v>ต.ค.</v>
      </c>
      <c r="NA5" s="16" t="str">
        <f t="shared" ref="NA5:NK5" si="26">+MM5</f>
        <v>พ.ย.</v>
      </c>
      <c r="NB5" s="16" t="str">
        <f t="shared" si="26"/>
        <v>ธ.ค.</v>
      </c>
      <c r="NC5" s="16" t="str">
        <f t="shared" si="26"/>
        <v>ม.ค.</v>
      </c>
      <c r="ND5" s="16" t="str">
        <f t="shared" si="26"/>
        <v>ก.พ.</v>
      </c>
      <c r="NE5" s="16" t="str">
        <f t="shared" si="26"/>
        <v>มี.ค.</v>
      </c>
      <c r="NF5" s="16" t="str">
        <f t="shared" si="26"/>
        <v>เม.ย.</v>
      </c>
      <c r="NG5" s="16" t="str">
        <f t="shared" si="26"/>
        <v>พ.ค.</v>
      </c>
      <c r="NH5" s="16" t="str">
        <f t="shared" si="26"/>
        <v>มิ.ย.</v>
      </c>
      <c r="NI5" s="16" t="str">
        <f t="shared" si="26"/>
        <v>ก.ค.</v>
      </c>
      <c r="NJ5" s="16" t="str">
        <f t="shared" si="26"/>
        <v>ส.ค.</v>
      </c>
      <c r="NK5" s="16" t="str">
        <f t="shared" si="26"/>
        <v>ก.ย.</v>
      </c>
      <c r="NL5" s="17" t="s">
        <v>16</v>
      </c>
      <c r="NM5" s="16" t="str">
        <f>+MZ5</f>
        <v>ต.ค.</v>
      </c>
      <c r="NN5" s="16" t="str">
        <f t="shared" ref="NN5:NX5" si="27">+NA5</f>
        <v>พ.ย.</v>
      </c>
      <c r="NO5" s="16" t="str">
        <f t="shared" si="27"/>
        <v>ธ.ค.</v>
      </c>
      <c r="NP5" s="16" t="str">
        <f t="shared" si="27"/>
        <v>ม.ค.</v>
      </c>
      <c r="NQ5" s="16" t="str">
        <f t="shared" si="27"/>
        <v>ก.พ.</v>
      </c>
      <c r="NR5" s="16" t="str">
        <f t="shared" si="27"/>
        <v>มี.ค.</v>
      </c>
      <c r="NS5" s="16" t="str">
        <f t="shared" si="27"/>
        <v>เม.ย.</v>
      </c>
      <c r="NT5" s="16" t="str">
        <f t="shared" si="27"/>
        <v>พ.ค.</v>
      </c>
      <c r="NU5" s="16" t="str">
        <f t="shared" si="27"/>
        <v>มิ.ย.</v>
      </c>
      <c r="NV5" s="16" t="str">
        <f t="shared" si="27"/>
        <v>ก.ค.</v>
      </c>
      <c r="NW5" s="16" t="str">
        <f t="shared" si="27"/>
        <v>ส.ค.</v>
      </c>
      <c r="NX5" s="16" t="str">
        <f t="shared" si="27"/>
        <v>ก.ย.</v>
      </c>
      <c r="NY5" s="17" t="s">
        <v>16</v>
      </c>
      <c r="NZ5" s="16" t="str">
        <f t="shared" ref="NZ5:OK5" si="28">+MZ5</f>
        <v>ต.ค.</v>
      </c>
      <c r="OA5" s="16" t="str">
        <f t="shared" si="28"/>
        <v>พ.ย.</v>
      </c>
      <c r="OB5" s="16" t="str">
        <f t="shared" si="28"/>
        <v>ธ.ค.</v>
      </c>
      <c r="OC5" s="16" t="str">
        <f t="shared" si="28"/>
        <v>ม.ค.</v>
      </c>
      <c r="OD5" s="16" t="str">
        <f t="shared" si="28"/>
        <v>ก.พ.</v>
      </c>
      <c r="OE5" s="16" t="str">
        <f t="shared" si="28"/>
        <v>มี.ค.</v>
      </c>
      <c r="OF5" s="16" t="str">
        <f t="shared" si="28"/>
        <v>เม.ย.</v>
      </c>
      <c r="OG5" s="16" t="str">
        <f t="shared" si="28"/>
        <v>พ.ค.</v>
      </c>
      <c r="OH5" s="16" t="str">
        <f t="shared" si="28"/>
        <v>มิ.ย.</v>
      </c>
      <c r="OI5" s="16" t="str">
        <f t="shared" si="28"/>
        <v>ก.ค.</v>
      </c>
      <c r="OJ5" s="16" t="str">
        <f t="shared" si="28"/>
        <v>ส.ค.</v>
      </c>
      <c r="OK5" s="16" t="str">
        <f t="shared" si="28"/>
        <v>ก.ย.</v>
      </c>
      <c r="OL5" s="17" t="s">
        <v>16</v>
      </c>
      <c r="OM5" s="16" t="str">
        <f t="shared" ref="OM5:OX5" si="29">+NM5</f>
        <v>ต.ค.</v>
      </c>
      <c r="ON5" s="16" t="str">
        <f t="shared" si="29"/>
        <v>พ.ย.</v>
      </c>
      <c r="OO5" s="16" t="str">
        <f t="shared" si="29"/>
        <v>ธ.ค.</v>
      </c>
      <c r="OP5" s="16" t="str">
        <f t="shared" si="29"/>
        <v>ม.ค.</v>
      </c>
      <c r="OQ5" s="16" t="str">
        <f t="shared" si="29"/>
        <v>ก.พ.</v>
      </c>
      <c r="OR5" s="16" t="str">
        <f t="shared" si="29"/>
        <v>มี.ค.</v>
      </c>
      <c r="OS5" s="16" t="str">
        <f t="shared" si="29"/>
        <v>เม.ย.</v>
      </c>
      <c r="OT5" s="16" t="str">
        <f t="shared" si="29"/>
        <v>พ.ค.</v>
      </c>
      <c r="OU5" s="16" t="str">
        <f t="shared" si="29"/>
        <v>มิ.ย.</v>
      </c>
      <c r="OV5" s="16" t="str">
        <f t="shared" si="29"/>
        <v>ก.ค.</v>
      </c>
      <c r="OW5" s="16" t="str">
        <f t="shared" si="29"/>
        <v>ส.ค.</v>
      </c>
      <c r="OX5" s="16" t="str">
        <f t="shared" si="29"/>
        <v>ก.ย.</v>
      </c>
      <c r="OY5" s="17" t="s">
        <v>16</v>
      </c>
      <c r="OZ5" s="53"/>
      <c r="PA5" s="24"/>
    </row>
    <row r="6" spans="1:417" x14ac:dyDescent="0.55000000000000004">
      <c r="A6" s="5" t="s">
        <v>1</v>
      </c>
      <c r="B6" s="5" t="s">
        <v>8</v>
      </c>
      <c r="C6" s="5" t="s">
        <v>17</v>
      </c>
      <c r="D6" s="4">
        <v>156920</v>
      </c>
      <c r="E6" s="4">
        <v>156920</v>
      </c>
      <c r="F6" s="4">
        <v>156920</v>
      </c>
      <c r="G6" s="4">
        <v>156920</v>
      </c>
      <c r="H6" s="4">
        <f>164030+28440</f>
        <v>192470</v>
      </c>
      <c r="I6" s="4">
        <v>164030</v>
      </c>
      <c r="J6" s="32">
        <f t="shared" ref="J6:O6" si="30">164030+10000</f>
        <v>174030</v>
      </c>
      <c r="K6" s="32">
        <f t="shared" si="30"/>
        <v>174030</v>
      </c>
      <c r="L6" s="32">
        <f t="shared" si="30"/>
        <v>174030</v>
      </c>
      <c r="M6" s="4">
        <f t="shared" si="30"/>
        <v>174030</v>
      </c>
      <c r="N6" s="4">
        <f t="shared" si="30"/>
        <v>174030</v>
      </c>
      <c r="O6" s="4">
        <f t="shared" si="30"/>
        <v>174030</v>
      </c>
      <c r="P6" s="4">
        <f>SUM(D6:O6)</f>
        <v>2028360</v>
      </c>
      <c r="Q6" s="4">
        <v>3750</v>
      </c>
      <c r="R6" s="4">
        <v>3750</v>
      </c>
      <c r="S6" s="4">
        <v>3750</v>
      </c>
      <c r="T6" s="4">
        <v>3750</v>
      </c>
      <c r="U6" s="4">
        <v>3750</v>
      </c>
      <c r="V6" s="4">
        <f>3750-750</f>
        <v>3000</v>
      </c>
      <c r="W6" s="32">
        <v>3000</v>
      </c>
      <c r="X6" s="32">
        <v>3000</v>
      </c>
      <c r="Y6" s="4">
        <v>3750</v>
      </c>
      <c r="Z6" s="4">
        <v>3750</v>
      </c>
      <c r="AA6" s="4">
        <v>3750</v>
      </c>
      <c r="AB6" s="4">
        <f>3750-2250</f>
        <v>1500</v>
      </c>
      <c r="AC6" s="4">
        <f>SUM(Q6:AB6)</f>
        <v>40500</v>
      </c>
      <c r="AD6" s="4">
        <v>2840</v>
      </c>
      <c r="AE6" s="4">
        <v>2840</v>
      </c>
      <c r="AF6" s="4">
        <v>2840</v>
      </c>
      <c r="AG6" s="4">
        <v>2840</v>
      </c>
      <c r="AH6" s="4">
        <f>2974+540</f>
        <v>3514</v>
      </c>
      <c r="AI6" s="4">
        <v>2974</v>
      </c>
      <c r="AJ6" s="32">
        <v>2974</v>
      </c>
      <c r="AK6" s="32">
        <v>2974</v>
      </c>
      <c r="AL6" s="4">
        <v>2974</v>
      </c>
      <c r="AM6" s="4">
        <v>2974</v>
      </c>
      <c r="AN6" s="4">
        <v>2974</v>
      </c>
      <c r="AO6" s="4">
        <v>2974</v>
      </c>
      <c r="AP6" s="4">
        <f>SUM(AD6:AO6)</f>
        <v>35692</v>
      </c>
      <c r="AQ6" s="4">
        <f>+P6+AC6+AP6</f>
        <v>2104552</v>
      </c>
      <c r="AR6" s="4">
        <v>165250</v>
      </c>
      <c r="AS6" s="4">
        <v>165250</v>
      </c>
      <c r="AT6" s="4">
        <v>165250</v>
      </c>
      <c r="AU6" s="4">
        <v>165250</v>
      </c>
      <c r="AV6" s="4">
        <f>172760+30040</f>
        <v>202800</v>
      </c>
      <c r="AW6" s="4">
        <v>172760</v>
      </c>
      <c r="AX6" s="32">
        <f t="shared" ref="AX6:BC6" si="31">172760+10000</f>
        <v>182760</v>
      </c>
      <c r="AY6" s="32">
        <f t="shared" si="31"/>
        <v>182760</v>
      </c>
      <c r="AZ6" s="32">
        <f t="shared" si="31"/>
        <v>182760</v>
      </c>
      <c r="BA6" s="4">
        <f t="shared" si="31"/>
        <v>182760</v>
      </c>
      <c r="BB6" s="4">
        <f t="shared" si="31"/>
        <v>182760</v>
      </c>
      <c r="BC6" s="4">
        <f t="shared" si="31"/>
        <v>182760</v>
      </c>
      <c r="BD6" s="4">
        <f>SUM(AR6:BC6)</f>
        <v>2133120</v>
      </c>
      <c r="BE6" s="4">
        <v>3750</v>
      </c>
      <c r="BF6" s="4">
        <v>3750</v>
      </c>
      <c r="BG6" s="4">
        <v>3750</v>
      </c>
      <c r="BH6" s="4">
        <v>3750</v>
      </c>
      <c r="BI6" s="4">
        <v>3750</v>
      </c>
      <c r="BJ6" s="4">
        <f>3750-750</f>
        <v>3000</v>
      </c>
      <c r="BK6" s="32">
        <v>3000</v>
      </c>
      <c r="BL6" s="32">
        <v>3000</v>
      </c>
      <c r="BM6" s="4">
        <v>3750</v>
      </c>
      <c r="BN6" s="4">
        <v>3750</v>
      </c>
      <c r="BO6" s="4">
        <v>3750</v>
      </c>
      <c r="BP6" s="4">
        <f>3750-2250</f>
        <v>1500</v>
      </c>
      <c r="BQ6" s="4">
        <f>SUM(BE6:BP6)</f>
        <v>40500</v>
      </c>
      <c r="BR6" s="4">
        <v>4958</v>
      </c>
      <c r="BS6" s="4">
        <v>4958</v>
      </c>
      <c r="BT6" s="4">
        <v>4958</v>
      </c>
      <c r="BU6" s="4">
        <v>4958</v>
      </c>
      <c r="BV6" s="4">
        <f>5183+904</f>
        <v>6087</v>
      </c>
      <c r="BW6" s="4">
        <v>5183</v>
      </c>
      <c r="BX6" s="32">
        <v>5183</v>
      </c>
      <c r="BY6" s="32">
        <v>5183</v>
      </c>
      <c r="BZ6" s="4">
        <v>5183</v>
      </c>
      <c r="CA6" s="4">
        <v>5183</v>
      </c>
      <c r="CB6" s="4">
        <v>5183</v>
      </c>
      <c r="CC6" s="4">
        <v>5183</v>
      </c>
      <c r="CD6" s="4">
        <f>SUM(BR6:CC6)</f>
        <v>62200</v>
      </c>
      <c r="CE6" s="4">
        <f>+BD6+BQ6+CD6</f>
        <v>2235820</v>
      </c>
      <c r="CF6" s="4">
        <v>94000</v>
      </c>
      <c r="CG6" s="4">
        <v>94000</v>
      </c>
      <c r="CH6" s="4">
        <v>94000</v>
      </c>
      <c r="CI6" s="4">
        <v>94000</v>
      </c>
      <c r="CJ6" s="4">
        <f>98150+16600</f>
        <v>114750</v>
      </c>
      <c r="CK6" s="4">
        <v>98150</v>
      </c>
      <c r="CL6" s="32">
        <f t="shared" ref="CL6:CQ6" si="32">98150+6000</f>
        <v>104150</v>
      </c>
      <c r="CM6" s="32">
        <f t="shared" si="32"/>
        <v>104150</v>
      </c>
      <c r="CN6" s="32">
        <f t="shared" si="32"/>
        <v>104150</v>
      </c>
      <c r="CO6" s="4">
        <f t="shared" si="32"/>
        <v>104150</v>
      </c>
      <c r="CP6" s="4">
        <f t="shared" si="32"/>
        <v>104150</v>
      </c>
      <c r="CQ6" s="4">
        <f t="shared" si="32"/>
        <v>104150</v>
      </c>
      <c r="CR6" s="4">
        <f>SUM(CF6:CQ6)</f>
        <v>1213800</v>
      </c>
      <c r="CS6" s="4">
        <v>2250</v>
      </c>
      <c r="CT6" s="4">
        <v>2250</v>
      </c>
      <c r="CU6" s="4">
        <v>2250</v>
      </c>
      <c r="CV6" s="4">
        <v>2250</v>
      </c>
      <c r="CW6" s="4">
        <v>2250</v>
      </c>
      <c r="CX6" s="4">
        <f>2250-450</f>
        <v>1800</v>
      </c>
      <c r="CY6" s="32">
        <v>1800</v>
      </c>
      <c r="CZ6" s="32">
        <v>1800</v>
      </c>
      <c r="DA6" s="4">
        <v>2250</v>
      </c>
      <c r="DB6" s="4">
        <v>2250</v>
      </c>
      <c r="DC6" s="4">
        <v>2250</v>
      </c>
      <c r="DD6" s="4">
        <f>2250-1350</f>
        <v>900</v>
      </c>
      <c r="DE6" s="4">
        <f>SUM(CS6:DD6)</f>
        <v>24300</v>
      </c>
      <c r="DF6" s="4">
        <v>2017</v>
      </c>
      <c r="DG6" s="4">
        <v>2017</v>
      </c>
      <c r="DH6" s="4">
        <v>2017</v>
      </c>
      <c r="DI6" s="4">
        <v>2017</v>
      </c>
      <c r="DJ6" s="4">
        <f>2109+372</f>
        <v>2481</v>
      </c>
      <c r="DK6" s="4">
        <v>2109</v>
      </c>
      <c r="DL6" s="32">
        <v>2109</v>
      </c>
      <c r="DM6" s="32">
        <v>2109</v>
      </c>
      <c r="DN6" s="4">
        <v>2109</v>
      </c>
      <c r="DO6" s="4">
        <v>2109</v>
      </c>
      <c r="DP6" s="4">
        <v>2109</v>
      </c>
      <c r="DQ6" s="4">
        <v>2109</v>
      </c>
      <c r="DR6" s="4">
        <f>SUM(DF6:DQ6)</f>
        <v>25312</v>
      </c>
      <c r="DS6" s="4">
        <f>+CR6+DE6+DR6</f>
        <v>1263412</v>
      </c>
      <c r="DT6" s="4">
        <v>198200</v>
      </c>
      <c r="DU6" s="4">
        <f>14395+28112+253500</f>
        <v>296007</v>
      </c>
      <c r="DV6" s="4">
        <v>253500</v>
      </c>
      <c r="DW6" s="4">
        <v>253500</v>
      </c>
      <c r="DX6" s="4">
        <f>258250+19000</f>
        <v>277250</v>
      </c>
      <c r="DY6" s="4">
        <v>258250</v>
      </c>
      <c r="DZ6" s="32">
        <f>258250+15066.67</f>
        <v>273316.67</v>
      </c>
      <c r="EA6" s="32">
        <f>260700+16000+4188.71</f>
        <v>280888.71000000002</v>
      </c>
      <c r="EB6" s="32">
        <f>260700+16000</f>
        <v>276700</v>
      </c>
      <c r="EC6" s="4">
        <f>260700+16000</f>
        <v>276700</v>
      </c>
      <c r="ED6" s="4">
        <f>260700+16000</f>
        <v>276700</v>
      </c>
      <c r="EE6" s="4">
        <f>260700+16000</f>
        <v>276700</v>
      </c>
      <c r="EF6" s="4">
        <f>SUM(DT6:EE6)</f>
        <v>3197712.38</v>
      </c>
      <c r="EG6" s="4">
        <v>4500</v>
      </c>
      <c r="EH6" s="4">
        <f>720+750+6000</f>
        <v>7470</v>
      </c>
      <c r="EI6" s="4">
        <v>6000</v>
      </c>
      <c r="EJ6" s="4">
        <v>6000</v>
      </c>
      <c r="EK6" s="4">
        <v>6000</v>
      </c>
      <c r="EL6" s="4">
        <f>6000-1200</f>
        <v>4800</v>
      </c>
      <c r="EM6" s="32">
        <v>4800</v>
      </c>
      <c r="EN6" s="32">
        <v>4800</v>
      </c>
      <c r="EO6" s="4">
        <v>6000</v>
      </c>
      <c r="EP6" s="4">
        <v>6000</v>
      </c>
      <c r="EQ6" s="4">
        <v>6000</v>
      </c>
      <c r="ER6" s="4">
        <f>6000-3600</f>
        <v>2400</v>
      </c>
      <c r="ES6" s="4">
        <f>SUM(EG6:ER6)</f>
        <v>64770</v>
      </c>
      <c r="ET6" s="4">
        <v>5946</v>
      </c>
      <c r="EU6" s="4">
        <v>5946</v>
      </c>
      <c r="EV6" s="4">
        <v>5946</v>
      </c>
      <c r="EW6" s="4">
        <v>5946</v>
      </c>
      <c r="EX6" s="4">
        <f>6089+572</f>
        <v>6661</v>
      </c>
      <c r="EY6" s="4">
        <v>6089</v>
      </c>
      <c r="EZ6" s="32">
        <v>6089</v>
      </c>
      <c r="FA6" s="32">
        <v>6089</v>
      </c>
      <c r="FB6" s="4">
        <v>6089</v>
      </c>
      <c r="FC6" s="4">
        <v>6089</v>
      </c>
      <c r="FD6" s="4">
        <v>6089</v>
      </c>
      <c r="FE6" s="4">
        <v>6089</v>
      </c>
      <c r="FF6" s="4">
        <f>SUM(ET6:FE6)</f>
        <v>73068</v>
      </c>
      <c r="FG6" s="4">
        <f>+EF6+ES6+FF6</f>
        <v>3335550.38</v>
      </c>
      <c r="FH6" s="4">
        <v>168540</v>
      </c>
      <c r="FI6" s="4">
        <v>168540</v>
      </c>
      <c r="FJ6" s="4">
        <v>168540</v>
      </c>
      <c r="FK6" s="4">
        <v>168540</v>
      </c>
      <c r="FL6" s="4">
        <f>176180+30560</f>
        <v>206740</v>
      </c>
      <c r="FM6" s="4">
        <v>176180</v>
      </c>
      <c r="FN6" s="32">
        <f t="shared" ref="FN6:FS6" si="33">176180+10000</f>
        <v>186180</v>
      </c>
      <c r="FO6" s="32">
        <f t="shared" si="33"/>
        <v>186180</v>
      </c>
      <c r="FP6" s="32">
        <f t="shared" si="33"/>
        <v>186180</v>
      </c>
      <c r="FQ6" s="4">
        <f t="shared" si="33"/>
        <v>186180</v>
      </c>
      <c r="FR6" s="4">
        <f t="shared" si="33"/>
        <v>186180</v>
      </c>
      <c r="FS6" s="4">
        <f t="shared" si="33"/>
        <v>186180</v>
      </c>
      <c r="FT6" s="4">
        <f>SUM(FH6:FS6)</f>
        <v>2174160</v>
      </c>
      <c r="FU6" s="4">
        <v>3750</v>
      </c>
      <c r="FV6" s="4">
        <v>3750</v>
      </c>
      <c r="FW6" s="4">
        <v>3750</v>
      </c>
      <c r="FX6" s="4">
        <v>3750</v>
      </c>
      <c r="FY6" s="4">
        <v>3750</v>
      </c>
      <c r="FZ6" s="4">
        <f>3750-750</f>
        <v>3000</v>
      </c>
      <c r="GA6" s="32">
        <v>3000</v>
      </c>
      <c r="GB6" s="32">
        <v>3000</v>
      </c>
      <c r="GC6" s="4">
        <v>3750</v>
      </c>
      <c r="GD6" s="4">
        <v>3750</v>
      </c>
      <c r="GE6" s="4">
        <v>3750</v>
      </c>
      <c r="GF6" s="4">
        <f>3750-2250</f>
        <v>1500</v>
      </c>
      <c r="GG6" s="4">
        <f>SUM(FU6:GF6)</f>
        <v>40500</v>
      </c>
      <c r="GH6" s="4">
        <v>3242</v>
      </c>
      <c r="GI6" s="4">
        <v>3242</v>
      </c>
      <c r="GJ6" s="4">
        <v>3242</v>
      </c>
      <c r="GK6" s="4">
        <v>3242</v>
      </c>
      <c r="GL6" s="4">
        <f>3398+624</f>
        <v>4022</v>
      </c>
      <c r="GM6" s="4">
        <v>3398</v>
      </c>
      <c r="GN6" s="32">
        <v>3398</v>
      </c>
      <c r="GO6" s="32">
        <v>3398</v>
      </c>
      <c r="GP6" s="4">
        <v>3398</v>
      </c>
      <c r="GQ6" s="4">
        <v>3398</v>
      </c>
      <c r="GR6" s="4">
        <v>3398</v>
      </c>
      <c r="GS6" s="4">
        <v>3398</v>
      </c>
      <c r="GT6" s="4">
        <f>SUM(GH6:GS6)</f>
        <v>40776</v>
      </c>
      <c r="GU6" s="4">
        <f>+FT6+GG6+GT6</f>
        <v>2255436</v>
      </c>
      <c r="GV6" s="4">
        <v>133470</v>
      </c>
      <c r="GW6" s="4">
        <v>133470</v>
      </c>
      <c r="GX6" s="4">
        <v>133470</v>
      </c>
      <c r="GY6" s="4">
        <v>133470</v>
      </c>
      <c r="GZ6" s="4">
        <f>137990+18080</f>
        <v>156070</v>
      </c>
      <c r="HA6" s="4">
        <v>137990</v>
      </c>
      <c r="HB6" s="32">
        <f t="shared" ref="HB6:HG6" si="34">137990+8000</f>
        <v>145990</v>
      </c>
      <c r="HC6" s="32">
        <f t="shared" si="34"/>
        <v>145990</v>
      </c>
      <c r="HD6" s="32">
        <f t="shared" si="34"/>
        <v>145990</v>
      </c>
      <c r="HE6" s="4">
        <f t="shared" si="34"/>
        <v>145990</v>
      </c>
      <c r="HF6" s="4">
        <f t="shared" si="34"/>
        <v>145990</v>
      </c>
      <c r="HG6" s="4">
        <f t="shared" si="34"/>
        <v>145990</v>
      </c>
      <c r="HH6" s="4">
        <f>SUM(GV6:HG6)</f>
        <v>1703880</v>
      </c>
      <c r="HI6" s="4">
        <v>3000</v>
      </c>
      <c r="HJ6" s="4">
        <v>3000</v>
      </c>
      <c r="HK6" s="4">
        <v>3000</v>
      </c>
      <c r="HL6" s="4">
        <v>3000</v>
      </c>
      <c r="HM6" s="4">
        <v>3000</v>
      </c>
      <c r="HN6" s="4">
        <f>3000-600</f>
        <v>2400</v>
      </c>
      <c r="HO6" s="32">
        <v>2400</v>
      </c>
      <c r="HP6" s="32">
        <v>2400</v>
      </c>
      <c r="HQ6" s="4">
        <v>3000</v>
      </c>
      <c r="HR6" s="4">
        <v>3000</v>
      </c>
      <c r="HS6" s="4">
        <v>3000</v>
      </c>
      <c r="HT6" s="4">
        <f>3000-1800</f>
        <v>1200</v>
      </c>
      <c r="HU6" s="4">
        <f>SUM(HI6:HT6)</f>
        <v>32400</v>
      </c>
      <c r="HV6" s="4">
        <v>4004</v>
      </c>
      <c r="HW6" s="4">
        <v>4004</v>
      </c>
      <c r="HX6" s="4">
        <v>4004</v>
      </c>
      <c r="HY6" s="4">
        <v>4004</v>
      </c>
      <c r="HZ6" s="4">
        <f>4140+544</f>
        <v>4684</v>
      </c>
      <c r="IA6" s="4">
        <v>4140</v>
      </c>
      <c r="IB6" s="32">
        <v>4140</v>
      </c>
      <c r="IC6" s="32">
        <v>4140</v>
      </c>
      <c r="ID6" s="4">
        <v>4140</v>
      </c>
      <c r="IE6" s="4">
        <v>4140</v>
      </c>
      <c r="IF6" s="4">
        <v>4140</v>
      </c>
      <c r="IG6" s="4">
        <v>4140</v>
      </c>
      <c r="IH6" s="4">
        <f>SUM(HV6:IG6)</f>
        <v>49680</v>
      </c>
      <c r="II6" s="4">
        <f>+HH6+HU6+IH6</f>
        <v>1785960</v>
      </c>
      <c r="IJ6" s="4">
        <v>128070</v>
      </c>
      <c r="IK6" s="4">
        <v>128070</v>
      </c>
      <c r="IL6" s="4">
        <v>128070</v>
      </c>
      <c r="IM6" s="4">
        <v>128070</v>
      </c>
      <c r="IN6" s="4">
        <f>133900+23320</f>
        <v>157220</v>
      </c>
      <c r="IO6" s="4">
        <v>133900</v>
      </c>
      <c r="IP6" s="32">
        <f t="shared" ref="IP6:IU6" si="35">133900+8000</f>
        <v>141900</v>
      </c>
      <c r="IQ6" s="32">
        <f t="shared" si="35"/>
        <v>141900</v>
      </c>
      <c r="IR6" s="32">
        <f t="shared" si="35"/>
        <v>141900</v>
      </c>
      <c r="IS6" s="4">
        <f t="shared" si="35"/>
        <v>141900</v>
      </c>
      <c r="IT6" s="4">
        <f t="shared" si="35"/>
        <v>141900</v>
      </c>
      <c r="IU6" s="4">
        <f t="shared" si="35"/>
        <v>141900</v>
      </c>
      <c r="IV6" s="4">
        <f>SUM(IJ6:IU6)</f>
        <v>1654800</v>
      </c>
      <c r="IW6" s="4">
        <v>3000</v>
      </c>
      <c r="IX6" s="4">
        <v>3000</v>
      </c>
      <c r="IY6" s="4">
        <v>3000</v>
      </c>
      <c r="IZ6" s="4">
        <v>3000</v>
      </c>
      <c r="JA6" s="4">
        <v>3000</v>
      </c>
      <c r="JB6" s="4">
        <f>3000-600</f>
        <v>2400</v>
      </c>
      <c r="JC6" s="32">
        <v>2400</v>
      </c>
      <c r="JD6" s="32">
        <v>2400</v>
      </c>
      <c r="JE6" s="4">
        <v>3000</v>
      </c>
      <c r="JF6" s="4">
        <v>3000</v>
      </c>
      <c r="JG6" s="4">
        <v>3000</v>
      </c>
      <c r="JH6" s="4">
        <f>3000-1800</f>
        <v>1200</v>
      </c>
      <c r="JI6" s="4">
        <f>SUM(IW6:JH6)</f>
        <v>32400</v>
      </c>
      <c r="JJ6" s="4">
        <v>3842</v>
      </c>
      <c r="JK6" s="4">
        <v>3842</v>
      </c>
      <c r="JL6" s="4">
        <v>3842</v>
      </c>
      <c r="JM6" s="4">
        <v>3842</v>
      </c>
      <c r="JN6" s="4">
        <f>4017+696</f>
        <v>4713</v>
      </c>
      <c r="JO6" s="4">
        <v>4017</v>
      </c>
      <c r="JP6" s="32">
        <v>4017</v>
      </c>
      <c r="JQ6" s="32">
        <v>4017</v>
      </c>
      <c r="JR6" s="4">
        <v>4017</v>
      </c>
      <c r="JS6" s="4">
        <v>4017</v>
      </c>
      <c r="JT6" s="4">
        <v>4017</v>
      </c>
      <c r="JU6" s="4">
        <v>4017</v>
      </c>
      <c r="JV6" s="4">
        <f>SUM(JJ6:JU6)</f>
        <v>48200</v>
      </c>
      <c r="JW6" s="4">
        <f>+IV6+JI6+JV6</f>
        <v>1735400</v>
      </c>
      <c r="JX6" s="4">
        <v>162660</v>
      </c>
      <c r="JY6" s="4">
        <v>162660</v>
      </c>
      <c r="JZ6" s="4">
        <v>162660</v>
      </c>
      <c r="KA6" s="4">
        <v>162660</v>
      </c>
      <c r="KB6" s="4">
        <f>170740+32320</f>
        <v>203060</v>
      </c>
      <c r="KC6" s="4">
        <v>170740</v>
      </c>
      <c r="KD6" s="32">
        <f t="shared" ref="KD6:KI6" si="36">170740+10000</f>
        <v>180740</v>
      </c>
      <c r="KE6" s="32">
        <f t="shared" si="36"/>
        <v>180740</v>
      </c>
      <c r="KF6" s="32">
        <f t="shared" si="36"/>
        <v>180740</v>
      </c>
      <c r="KG6" s="4">
        <f t="shared" si="36"/>
        <v>180740</v>
      </c>
      <c r="KH6" s="4">
        <f t="shared" si="36"/>
        <v>180740</v>
      </c>
      <c r="KI6" s="4">
        <f t="shared" si="36"/>
        <v>180740</v>
      </c>
      <c r="KJ6" s="4">
        <f>SUM(JX6:KI6)</f>
        <v>2108880</v>
      </c>
      <c r="KK6" s="4">
        <v>3750</v>
      </c>
      <c r="KL6" s="4">
        <v>3750</v>
      </c>
      <c r="KM6" s="4">
        <v>3750</v>
      </c>
      <c r="KN6" s="4">
        <v>3750</v>
      </c>
      <c r="KO6" s="4">
        <v>3750</v>
      </c>
      <c r="KP6" s="4">
        <f>3750-750</f>
        <v>3000</v>
      </c>
      <c r="KQ6" s="32">
        <v>3000</v>
      </c>
      <c r="KR6" s="32">
        <v>3000</v>
      </c>
      <c r="KS6" s="4">
        <v>3750</v>
      </c>
      <c r="KT6" s="4">
        <v>3750</v>
      </c>
      <c r="KU6" s="4">
        <v>3750</v>
      </c>
      <c r="KV6" s="4">
        <f>3750-2250</f>
        <v>1500</v>
      </c>
      <c r="KW6" s="4">
        <f>SUM(KK6:KV6)</f>
        <v>40500</v>
      </c>
      <c r="KX6" s="4">
        <v>3935</v>
      </c>
      <c r="KY6" s="4">
        <v>3935</v>
      </c>
      <c r="KZ6" s="4">
        <v>3935</v>
      </c>
      <c r="LA6" s="4">
        <v>3935</v>
      </c>
      <c r="LB6" s="4">
        <f>4124+756</f>
        <v>4880</v>
      </c>
      <c r="LC6" s="4">
        <v>4124</v>
      </c>
      <c r="LD6" s="32">
        <v>4124</v>
      </c>
      <c r="LE6" s="32">
        <v>4124</v>
      </c>
      <c r="LF6" s="4">
        <v>4124</v>
      </c>
      <c r="LG6" s="4">
        <v>4124</v>
      </c>
      <c r="LH6" s="4">
        <v>4124</v>
      </c>
      <c r="LI6" s="4">
        <v>4124</v>
      </c>
      <c r="LJ6" s="4">
        <f>SUM(KX6:LI6)</f>
        <v>49488</v>
      </c>
      <c r="LK6" s="4">
        <f>+KJ6+KW6+LJ6</f>
        <v>2198868</v>
      </c>
      <c r="LL6" s="4"/>
      <c r="LM6" s="4"/>
      <c r="LN6" s="4"/>
      <c r="LO6" s="4"/>
      <c r="LP6" s="4"/>
      <c r="LQ6" s="4"/>
      <c r="LR6" s="32"/>
      <c r="LS6" s="32"/>
      <c r="LT6" s="4"/>
      <c r="LU6" s="4"/>
      <c r="LV6" s="4"/>
      <c r="LW6" s="4"/>
      <c r="LX6" s="4">
        <f>SUM(LL6:LW6)</f>
        <v>0</v>
      </c>
      <c r="LY6" s="4"/>
      <c r="LZ6" s="4"/>
      <c r="MA6" s="4"/>
      <c r="MB6" s="4"/>
      <c r="MC6" s="4"/>
      <c r="MD6" s="4"/>
      <c r="ME6" s="32"/>
      <c r="MF6" s="32"/>
      <c r="MG6" s="4"/>
      <c r="MH6" s="4"/>
      <c r="MI6" s="4"/>
      <c r="MJ6" s="4"/>
      <c r="MK6" s="4">
        <f>SUM(LY6:MJ6)</f>
        <v>0</v>
      </c>
      <c r="ML6" s="4"/>
      <c r="MM6" s="4"/>
      <c r="MN6" s="4"/>
      <c r="MO6" s="4"/>
      <c r="MP6" s="4"/>
      <c r="MQ6" s="4"/>
      <c r="MR6" s="32"/>
      <c r="MS6" s="32"/>
      <c r="MT6" s="4"/>
      <c r="MU6" s="4"/>
      <c r="MV6" s="4"/>
      <c r="MW6" s="4"/>
      <c r="MX6" s="4">
        <f>SUM(ML6:MW6)</f>
        <v>0</v>
      </c>
      <c r="MY6" s="4">
        <f>+LX6+MK6+MX6</f>
        <v>0</v>
      </c>
      <c r="MZ6" s="4">
        <v>5600</v>
      </c>
      <c r="NA6" s="4">
        <v>5600</v>
      </c>
      <c r="NB6" s="4">
        <v>5600</v>
      </c>
      <c r="NC6" s="4">
        <v>5600</v>
      </c>
      <c r="ND6" s="4">
        <v>5600</v>
      </c>
      <c r="NE6" s="4">
        <v>5600</v>
      </c>
      <c r="NF6" s="32">
        <v>5600</v>
      </c>
      <c r="NG6" s="32">
        <v>5600</v>
      </c>
      <c r="NH6" s="4">
        <v>5600</v>
      </c>
      <c r="NI6" s="4">
        <v>5600</v>
      </c>
      <c r="NJ6" s="4">
        <v>5600</v>
      </c>
      <c r="NK6" s="4">
        <v>5600</v>
      </c>
      <c r="NL6" s="4">
        <f>SUM(MZ6:NK6)</f>
        <v>67200</v>
      </c>
      <c r="NM6" s="4">
        <v>11200</v>
      </c>
      <c r="NN6" s="4">
        <v>11200</v>
      </c>
      <c r="NO6" s="4">
        <v>11200</v>
      </c>
      <c r="NP6" s="4">
        <v>11200</v>
      </c>
      <c r="NQ6" s="4">
        <v>11200</v>
      </c>
      <c r="NR6" s="4">
        <v>11200</v>
      </c>
      <c r="NS6" s="32">
        <v>11200</v>
      </c>
      <c r="NT6" s="32">
        <v>11200</v>
      </c>
      <c r="NU6" s="4">
        <v>11200</v>
      </c>
      <c r="NV6" s="4">
        <v>11200</v>
      </c>
      <c r="NW6" s="4">
        <v>11200</v>
      </c>
      <c r="NX6" s="4">
        <v>11200</v>
      </c>
      <c r="NY6" s="4">
        <f>SUM(NM6:NX6)</f>
        <v>134400</v>
      </c>
      <c r="NZ6" s="4">
        <v>11200</v>
      </c>
      <c r="OA6" s="4">
        <v>11200</v>
      </c>
      <c r="OB6" s="4">
        <v>11200</v>
      </c>
      <c r="OC6" s="4">
        <v>11200</v>
      </c>
      <c r="OD6" s="4">
        <v>11200</v>
      </c>
      <c r="OE6" s="4">
        <v>11200</v>
      </c>
      <c r="OF6" s="32">
        <v>11200</v>
      </c>
      <c r="OG6" s="32">
        <v>11200</v>
      </c>
      <c r="OH6" s="4">
        <v>11200</v>
      </c>
      <c r="OI6" s="4">
        <v>11200</v>
      </c>
      <c r="OJ6" s="4">
        <f>22400+117780.65+117780.65</f>
        <v>257961.3</v>
      </c>
      <c r="OK6" s="4">
        <v>21280</v>
      </c>
      <c r="OL6" s="4">
        <f>SUM(NZ6:OK6)</f>
        <v>391241.3</v>
      </c>
      <c r="OM6" s="4"/>
      <c r="ON6" s="4"/>
      <c r="OO6" s="4"/>
      <c r="OP6" s="4"/>
      <c r="OQ6" s="4">
        <f>109573.33+5600</f>
        <v>115173.33</v>
      </c>
      <c r="OR6" s="4">
        <v>5600</v>
      </c>
      <c r="OS6" s="32">
        <v>5600</v>
      </c>
      <c r="OT6" s="32">
        <v>5600</v>
      </c>
      <c r="OU6" s="4">
        <v>5600</v>
      </c>
      <c r="OV6" s="4">
        <v>5600</v>
      </c>
      <c r="OW6" s="4">
        <v>5600</v>
      </c>
      <c r="OX6" s="4">
        <v>5600</v>
      </c>
      <c r="OY6" s="4">
        <f>SUM(OM6:OX6)</f>
        <v>154373.33000000002</v>
      </c>
      <c r="OZ6" s="4">
        <f>+NL6+NY6+OL6+OY6</f>
        <v>747214.63000000012</v>
      </c>
      <c r="PA6" s="13">
        <f>+AQ6+CE6+DS6+FG6+GU6+II6+JW6+LK6+MY6+OZ6</f>
        <v>17662213.009999998</v>
      </c>
    </row>
    <row r="7" spans="1:417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37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38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39">SUM(AD7:AO7)</f>
        <v>0</v>
      </c>
      <c r="AQ7" s="4">
        <f t="shared" ref="AQ7:AQ40" si="40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41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42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43">SUM(BR7:CC7)</f>
        <v>0</v>
      </c>
      <c r="CE7" s="4">
        <f t="shared" ref="CE7:CE40" si="44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45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46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47">SUM(DF7:DQ7)</f>
        <v>0</v>
      </c>
      <c r="DS7" s="4">
        <f t="shared" ref="DS7:DS40" si="48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40" si="49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40" si="50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51">SUM(ET7:FE7)</f>
        <v>0</v>
      </c>
      <c r="FG7" s="4">
        <f t="shared" ref="FG7:FG40" si="52">+EF7+ES7+FF7</f>
        <v>0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>
        <f t="shared" ref="FT7:FT40" si="53">SUM(FH7:FS7)</f>
        <v>0</v>
      </c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>
        <f t="shared" ref="GG7:GG40" si="54">SUM(FU7:GF7)</f>
        <v>0</v>
      </c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>
        <f t="shared" ref="GT7:GT40" si="55">SUM(GH7:GS7)</f>
        <v>0</v>
      </c>
      <c r="GU7" s="4">
        <f t="shared" ref="GU7:GU40" si="56">+FT7+GG7+GT7</f>
        <v>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 t="shared" ref="HH7:HH40" si="57">SUM(GV7:HG7)</f>
        <v>0</v>
      </c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>
        <f t="shared" ref="HU7:HU40" si="58">SUM(HI7:HT7)</f>
        <v>0</v>
      </c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f t="shared" ref="IH7:IH40" si="59">SUM(HV7:IG7)</f>
        <v>0</v>
      </c>
      <c r="II7" s="4">
        <f t="shared" ref="II7:II40" si="60">+HH7+HU7+IH7</f>
        <v>0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61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62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63">SUM(JJ7:JU7)</f>
        <v>0</v>
      </c>
      <c r="JW7" s="4">
        <f t="shared" ref="JW7:JW40" si="64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65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66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67">SUM(KX7:LI7)</f>
        <v>0</v>
      </c>
      <c r="LK7" s="4">
        <f t="shared" ref="LK7:LK40" si="68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69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70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71">SUM(ML7:MW7)</f>
        <v>0</v>
      </c>
      <c r="MY7" s="4">
        <f t="shared" ref="MY7:MY40" si="72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>SUM(MZ7:NK7)</f>
        <v>0</v>
      </c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>
        <f>SUM(NM7:NX7)</f>
        <v>0</v>
      </c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f>SUM(NZ7:OK7)</f>
        <v>0</v>
      </c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>
        <f>SUM(OM7:OX7)</f>
        <v>0</v>
      </c>
      <c r="OZ7" s="4">
        <f t="shared" ref="OZ7:OZ40" si="73">+NL7+NY7+OL7+OY7</f>
        <v>0</v>
      </c>
      <c r="PA7" s="13">
        <f t="shared" ref="PA7:PA39" si="74">+AQ7+CE7+DS7+FG7+GU7+II7+JW7+LK7+MY7+OZ7</f>
        <v>0</v>
      </c>
    </row>
    <row r="8" spans="1:417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37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38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39"/>
        <v>0</v>
      </c>
      <c r="AQ8" s="4">
        <f t="shared" si="40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41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42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43"/>
        <v>0</v>
      </c>
      <c r="CE8" s="4">
        <f t="shared" si="44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45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46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47"/>
        <v>0</v>
      </c>
      <c r="DS8" s="4">
        <f t="shared" si="48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49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50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51"/>
        <v>0</v>
      </c>
      <c r="FG8" s="4">
        <f t="shared" si="52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53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54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55"/>
        <v>0</v>
      </c>
      <c r="GU8" s="4">
        <f t="shared" si="56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57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58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59"/>
        <v>0</v>
      </c>
      <c r="II8" s="4">
        <f t="shared" si="60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61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62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63"/>
        <v>0</v>
      </c>
      <c r="JW8" s="4">
        <f t="shared" si="64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65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66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67"/>
        <v>0</v>
      </c>
      <c r="LK8" s="4">
        <f t="shared" si="68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69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70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71"/>
        <v>0</v>
      </c>
      <c r="MY8" s="4">
        <f t="shared" si="72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ref="NL8:NL40" si="75">SUM(MZ8:NK8)</f>
        <v>0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>
        <f t="shared" ref="NY8:NY30" si="76">SUM(NM8:NX8)</f>
        <v>0</v>
      </c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>
        <f t="shared" ref="OL8:OL30" si="77">SUM(NZ8:OK8)</f>
        <v>0</v>
      </c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>
        <f t="shared" ref="OY8:OY30" si="78">SUM(OM8:OX8)</f>
        <v>0</v>
      </c>
      <c r="OZ8" s="4">
        <f t="shared" si="73"/>
        <v>0</v>
      </c>
      <c r="PA8" s="13">
        <f t="shared" si="74"/>
        <v>0</v>
      </c>
    </row>
    <row r="9" spans="1:417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37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38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39"/>
        <v>0</v>
      </c>
      <c r="AQ9" s="4">
        <f t="shared" si="40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41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42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43"/>
        <v>0</v>
      </c>
      <c r="CE9" s="4">
        <f t="shared" si="44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45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46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47"/>
        <v>0</v>
      </c>
      <c r="DS9" s="4">
        <f t="shared" si="48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49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50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51"/>
        <v>0</v>
      </c>
      <c r="FG9" s="4">
        <f t="shared" si="52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53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54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55"/>
        <v>0</v>
      </c>
      <c r="GU9" s="4">
        <f t="shared" si="56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57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58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59"/>
        <v>0</v>
      </c>
      <c r="II9" s="4">
        <f t="shared" si="60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61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62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63"/>
        <v>0</v>
      </c>
      <c r="JW9" s="4">
        <f t="shared" si="64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65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66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67"/>
        <v>0</v>
      </c>
      <c r="LK9" s="4">
        <f t="shared" si="68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69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70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71"/>
        <v>0</v>
      </c>
      <c r="MY9" s="4">
        <f t="shared" si="72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75"/>
        <v>0</v>
      </c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f t="shared" si="76"/>
        <v>0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f t="shared" si="77"/>
        <v>0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>
        <f t="shared" si="78"/>
        <v>0</v>
      </c>
      <c r="OZ9" s="4">
        <f t="shared" si="73"/>
        <v>0</v>
      </c>
      <c r="PA9" s="13">
        <f t="shared" si="74"/>
        <v>0</v>
      </c>
    </row>
    <row r="10" spans="1:417" x14ac:dyDescent="0.55000000000000004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37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38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39"/>
        <v>0</v>
      </c>
      <c r="AQ10" s="4">
        <f t="shared" si="40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41"/>
        <v>0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f t="shared" si="42"/>
        <v>0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>
        <f t="shared" si="43"/>
        <v>0</v>
      </c>
      <c r="CE10" s="4">
        <f t="shared" si="44"/>
        <v>0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>
        <f t="shared" si="45"/>
        <v>0</v>
      </c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>
        <f t="shared" si="46"/>
        <v>0</v>
      </c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>
        <f t="shared" si="47"/>
        <v>0</v>
      </c>
      <c r="DS10" s="4">
        <f t="shared" si="48"/>
        <v>0</v>
      </c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f t="shared" si="49"/>
        <v>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>
        <f t="shared" si="50"/>
        <v>0</v>
      </c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f t="shared" si="51"/>
        <v>0</v>
      </c>
      <c r="FG10" s="4">
        <f t="shared" si="52"/>
        <v>0</v>
      </c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>
        <f t="shared" si="53"/>
        <v>0</v>
      </c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>
        <f t="shared" si="54"/>
        <v>0</v>
      </c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>
        <f t="shared" si="55"/>
        <v>0</v>
      </c>
      <c r="GU10" s="4">
        <f t="shared" si="56"/>
        <v>0</v>
      </c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>
        <f t="shared" si="57"/>
        <v>0</v>
      </c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>
        <f t="shared" si="58"/>
        <v>0</v>
      </c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f t="shared" si="59"/>
        <v>0</v>
      </c>
      <c r="II10" s="4">
        <f t="shared" si="60"/>
        <v>0</v>
      </c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>
        <f t="shared" si="61"/>
        <v>0</v>
      </c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>
        <f t="shared" si="62"/>
        <v>0</v>
      </c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>
        <f t="shared" si="63"/>
        <v>0</v>
      </c>
      <c r="JW10" s="4">
        <f t="shared" si="64"/>
        <v>0</v>
      </c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>
        <f t="shared" si="65"/>
        <v>0</v>
      </c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>
        <f t="shared" si="66"/>
        <v>0</v>
      </c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>
        <f t="shared" si="67"/>
        <v>0</v>
      </c>
      <c r="LK10" s="4">
        <f t="shared" si="68"/>
        <v>0</v>
      </c>
      <c r="LL10" s="4">
        <v>97240</v>
      </c>
      <c r="LM10" s="4">
        <v>97240</v>
      </c>
      <c r="LN10" s="4">
        <f>19500+12350+136240</f>
        <v>168090</v>
      </c>
      <c r="LO10" s="4">
        <f>11741.94+158990</f>
        <v>170731.94</v>
      </c>
      <c r="LP10" s="4">
        <f>162980+15960</f>
        <v>178940</v>
      </c>
      <c r="LQ10" s="4">
        <v>162980</v>
      </c>
      <c r="LR10" s="4">
        <f>162980+8000</f>
        <v>170980</v>
      </c>
      <c r="LS10" s="4">
        <f>162980+11290.32</f>
        <v>174270.32</v>
      </c>
      <c r="LT10" s="4">
        <f>162980+13000</f>
        <v>175980</v>
      </c>
      <c r="LU10" s="4">
        <f>162980+14000</f>
        <v>176980</v>
      </c>
      <c r="LV10" s="4">
        <f>162980+14000</f>
        <v>176980</v>
      </c>
      <c r="LW10" s="4">
        <f>162980+14000</f>
        <v>176980</v>
      </c>
      <c r="LX10" s="4">
        <f t="shared" si="69"/>
        <v>1927392.26</v>
      </c>
      <c r="LY10" s="4">
        <v>3000</v>
      </c>
      <c r="LZ10" s="4">
        <v>3000</v>
      </c>
      <c r="MA10" s="4">
        <f>750+618+4500</f>
        <v>5868</v>
      </c>
      <c r="MB10" s="4">
        <f>587+5250</f>
        <v>5837</v>
      </c>
      <c r="MC10" s="4">
        <v>5250</v>
      </c>
      <c r="MD10" s="4">
        <f>5250-1050</f>
        <v>4200</v>
      </c>
      <c r="ME10" s="4">
        <v>4200</v>
      </c>
      <c r="MF10" s="4">
        <v>4200</v>
      </c>
      <c r="MG10" s="4">
        <v>5250</v>
      </c>
      <c r="MH10" s="4">
        <v>5250</v>
      </c>
      <c r="MI10" s="4">
        <v>5250</v>
      </c>
      <c r="MJ10" s="4">
        <f>5250-3150</f>
        <v>2100</v>
      </c>
      <c r="MK10" s="4">
        <f t="shared" si="70"/>
        <v>53405</v>
      </c>
      <c r="ML10" s="4">
        <v>2148</v>
      </c>
      <c r="MM10" s="4">
        <v>2148</v>
      </c>
      <c r="MN10" s="4">
        <v>2148</v>
      </c>
      <c r="MO10" s="4">
        <v>2148</v>
      </c>
      <c r="MP10" s="4">
        <f>2237+356</f>
        <v>2593</v>
      </c>
      <c r="MQ10" s="4">
        <v>2237</v>
      </c>
      <c r="MR10" s="4">
        <v>2237</v>
      </c>
      <c r="MS10" s="4">
        <v>2237</v>
      </c>
      <c r="MT10" s="4">
        <v>2237</v>
      </c>
      <c r="MU10" s="4">
        <v>2237</v>
      </c>
      <c r="MV10" s="4">
        <v>2237</v>
      </c>
      <c r="MW10" s="4">
        <v>2237</v>
      </c>
      <c r="MX10" s="4">
        <f t="shared" si="71"/>
        <v>26844</v>
      </c>
      <c r="MY10" s="4">
        <f t="shared" si="72"/>
        <v>2007641.26</v>
      </c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>
        <f t="shared" si="75"/>
        <v>0</v>
      </c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>
        <f t="shared" si="76"/>
        <v>0</v>
      </c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>
        <f t="shared" si="77"/>
        <v>0</v>
      </c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>
        <f t="shared" si="78"/>
        <v>0</v>
      </c>
      <c r="OZ10" s="4">
        <f t="shared" si="73"/>
        <v>0</v>
      </c>
      <c r="PA10" s="13">
        <f t="shared" si="74"/>
        <v>2007641.26</v>
      </c>
    </row>
    <row r="11" spans="1:417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37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38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39"/>
        <v>0</v>
      </c>
      <c r="AQ11" s="4">
        <f t="shared" si="40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41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42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43"/>
        <v>0</v>
      </c>
      <c r="CE11" s="4">
        <f t="shared" si="44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45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46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47"/>
        <v>0</v>
      </c>
      <c r="DS11" s="4">
        <f t="shared" si="48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49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50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51"/>
        <v>0</v>
      </c>
      <c r="FG11" s="4">
        <f t="shared" si="52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53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54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55"/>
        <v>0</v>
      </c>
      <c r="GU11" s="4">
        <f t="shared" si="56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57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58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59"/>
        <v>0</v>
      </c>
      <c r="II11" s="4">
        <f t="shared" si="60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61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62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63"/>
        <v>0</v>
      </c>
      <c r="JW11" s="4">
        <f t="shared" si="64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65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66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67"/>
        <v>0</v>
      </c>
      <c r="LK11" s="4">
        <f t="shared" si="68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69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70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71"/>
        <v>0</v>
      </c>
      <c r="MY11" s="4">
        <f t="shared" si="72"/>
        <v>0</v>
      </c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>
        <f t="shared" si="75"/>
        <v>0</v>
      </c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>
        <f t="shared" si="76"/>
        <v>0</v>
      </c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f t="shared" si="77"/>
        <v>0</v>
      </c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>
        <f t="shared" si="78"/>
        <v>0</v>
      </c>
      <c r="OZ11" s="4">
        <f t="shared" si="73"/>
        <v>0</v>
      </c>
      <c r="PA11" s="13">
        <f t="shared" si="74"/>
        <v>0</v>
      </c>
    </row>
    <row r="12" spans="1:417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37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38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39"/>
        <v>0</v>
      </c>
      <c r="AQ12" s="4">
        <f t="shared" si="40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41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42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43"/>
        <v>0</v>
      </c>
      <c r="CE12" s="4">
        <f t="shared" si="44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45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46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47"/>
        <v>0</v>
      </c>
      <c r="DS12" s="4">
        <f t="shared" si="48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49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50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51"/>
        <v>0</v>
      </c>
      <c r="FG12" s="4">
        <f t="shared" si="52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53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54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55"/>
        <v>0</v>
      </c>
      <c r="GU12" s="4">
        <f t="shared" si="56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57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58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59"/>
        <v>0</v>
      </c>
      <c r="II12" s="4">
        <f t="shared" si="60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61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62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63"/>
        <v>0</v>
      </c>
      <c r="JW12" s="4">
        <f t="shared" si="64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65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66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67"/>
        <v>0</v>
      </c>
      <c r="LK12" s="4">
        <f t="shared" si="68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69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70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71"/>
        <v>0</v>
      </c>
      <c r="MY12" s="4">
        <f t="shared" si="72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75"/>
        <v>0</v>
      </c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>
        <f t="shared" si="76"/>
        <v>0</v>
      </c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f t="shared" si="77"/>
        <v>0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>
        <f t="shared" si="78"/>
        <v>0</v>
      </c>
      <c r="OZ12" s="4">
        <f t="shared" si="73"/>
        <v>0</v>
      </c>
      <c r="PA12" s="13">
        <f t="shared" si="74"/>
        <v>0</v>
      </c>
    </row>
    <row r="13" spans="1:417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37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38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39"/>
        <v>0</v>
      </c>
      <c r="AQ13" s="4">
        <f t="shared" si="40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41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42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43"/>
        <v>0</v>
      </c>
      <c r="CE13" s="4">
        <f t="shared" si="44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45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46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47"/>
        <v>0</v>
      </c>
      <c r="DS13" s="4">
        <f t="shared" si="48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49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50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51"/>
        <v>0</v>
      </c>
      <c r="FG13" s="4">
        <f t="shared" si="52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53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54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55"/>
        <v>0</v>
      </c>
      <c r="GU13" s="4">
        <f t="shared" si="56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57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58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59"/>
        <v>0</v>
      </c>
      <c r="II13" s="4">
        <f t="shared" si="60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61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62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63"/>
        <v>0</v>
      </c>
      <c r="JW13" s="4">
        <f t="shared" si="64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65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66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67"/>
        <v>0</v>
      </c>
      <c r="LK13" s="4">
        <f t="shared" si="68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69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70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71"/>
        <v>0</v>
      </c>
      <c r="MY13" s="4">
        <f t="shared" si="72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75"/>
        <v>0</v>
      </c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>
        <f t="shared" si="76"/>
        <v>0</v>
      </c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f t="shared" si="77"/>
        <v>0</v>
      </c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>
        <f t="shared" si="78"/>
        <v>0</v>
      </c>
      <c r="OZ13" s="4">
        <f t="shared" si="73"/>
        <v>0</v>
      </c>
      <c r="PA13" s="13">
        <f t="shared" si="74"/>
        <v>0</v>
      </c>
    </row>
    <row r="14" spans="1:417" x14ac:dyDescent="0.55000000000000004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7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38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39"/>
        <v>0</v>
      </c>
      <c r="AQ14" s="4">
        <f t="shared" si="40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41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42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43"/>
        <v>0</v>
      </c>
      <c r="CE14" s="4">
        <f t="shared" si="44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45"/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>
        <f t="shared" si="46"/>
        <v>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47"/>
        <v>0</v>
      </c>
      <c r="DS14" s="4">
        <f t="shared" si="48"/>
        <v>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49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50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51"/>
        <v>0</v>
      </c>
      <c r="FG14" s="4">
        <f t="shared" si="52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53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54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55"/>
        <v>0</v>
      </c>
      <c r="GU14" s="4">
        <f t="shared" si="56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57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58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59"/>
        <v>0</v>
      </c>
      <c r="II14" s="4">
        <f t="shared" si="60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61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62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63"/>
        <v>0</v>
      </c>
      <c r="JW14" s="4">
        <f t="shared" si="64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65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66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67"/>
        <v>0</v>
      </c>
      <c r="LK14" s="4">
        <f t="shared" si="68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69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70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71"/>
        <v>0</v>
      </c>
      <c r="MY14" s="4">
        <f t="shared" si="72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75"/>
        <v>0</v>
      </c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>
        <f t="shared" si="76"/>
        <v>0</v>
      </c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f t="shared" si="77"/>
        <v>0</v>
      </c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>
        <f t="shared" si="78"/>
        <v>0</v>
      </c>
      <c r="OZ14" s="4">
        <f t="shared" si="73"/>
        <v>0</v>
      </c>
      <c r="PA14" s="13">
        <f t="shared" si="74"/>
        <v>0</v>
      </c>
    </row>
    <row r="15" spans="1:417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7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38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39"/>
        <v>0</v>
      </c>
      <c r="AQ15" s="4">
        <f t="shared" si="40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41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42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43"/>
        <v>0</v>
      </c>
      <c r="CE15" s="4">
        <f t="shared" si="44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45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46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47"/>
        <v>0</v>
      </c>
      <c r="DS15" s="4">
        <f t="shared" si="48"/>
        <v>0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>
        <f t="shared" si="49"/>
        <v>0</v>
      </c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50"/>
        <v>0</v>
      </c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51"/>
        <v>0</v>
      </c>
      <c r="FG15" s="4">
        <f t="shared" si="52"/>
        <v>0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>
        <f t="shared" si="53"/>
        <v>0</v>
      </c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>
        <f t="shared" si="54"/>
        <v>0</v>
      </c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>
        <f t="shared" si="55"/>
        <v>0</v>
      </c>
      <c r="GU15" s="4">
        <f t="shared" si="56"/>
        <v>0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57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58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59"/>
        <v>0</v>
      </c>
      <c r="II15" s="4">
        <f t="shared" si="60"/>
        <v>0</v>
      </c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f t="shared" si="61"/>
        <v>0</v>
      </c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>
        <f t="shared" si="62"/>
        <v>0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>
        <f t="shared" si="63"/>
        <v>0</v>
      </c>
      <c r="JW15" s="4">
        <f t="shared" si="64"/>
        <v>0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f t="shared" si="65"/>
        <v>0</v>
      </c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>
        <f t="shared" si="66"/>
        <v>0</v>
      </c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>
        <f t="shared" si="67"/>
        <v>0</v>
      </c>
      <c r="LK15" s="4">
        <f t="shared" si="68"/>
        <v>0</v>
      </c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>
        <f t="shared" si="69"/>
        <v>0</v>
      </c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>
        <f t="shared" si="70"/>
        <v>0</v>
      </c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>
        <f t="shared" si="71"/>
        <v>0</v>
      </c>
      <c r="MY15" s="4">
        <f t="shared" si="72"/>
        <v>0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75"/>
        <v>0</v>
      </c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>
        <f t="shared" si="76"/>
        <v>0</v>
      </c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f t="shared" si="77"/>
        <v>0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>
        <f t="shared" si="78"/>
        <v>0</v>
      </c>
      <c r="OZ15" s="4">
        <f t="shared" si="73"/>
        <v>0</v>
      </c>
      <c r="PA15" s="13">
        <f t="shared" si="74"/>
        <v>0</v>
      </c>
    </row>
    <row r="16" spans="1:417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7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38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39"/>
        <v>0</v>
      </c>
      <c r="AQ16" s="4">
        <f t="shared" si="40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41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42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43"/>
        <v>0</v>
      </c>
      <c r="CE16" s="4">
        <f t="shared" si="44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45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46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47"/>
        <v>0</v>
      </c>
      <c r="DS16" s="4">
        <f t="shared" si="48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49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50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51"/>
        <v>0</v>
      </c>
      <c r="FG16" s="4">
        <f t="shared" si="52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53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54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55"/>
        <v>0</v>
      </c>
      <c r="GU16" s="4">
        <f t="shared" si="56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57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58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59"/>
        <v>0</v>
      </c>
      <c r="II16" s="4">
        <f t="shared" si="60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61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62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63"/>
        <v>0</v>
      </c>
      <c r="JW16" s="4">
        <f t="shared" si="64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65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66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67"/>
        <v>0</v>
      </c>
      <c r="LK16" s="4">
        <f t="shared" si="68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69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70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71"/>
        <v>0</v>
      </c>
      <c r="MY16" s="4">
        <f t="shared" si="72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75"/>
        <v>0</v>
      </c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>
        <f t="shared" si="76"/>
        <v>0</v>
      </c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f t="shared" si="77"/>
        <v>0</v>
      </c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>
        <f t="shared" si="78"/>
        <v>0</v>
      </c>
      <c r="OZ16" s="4">
        <f t="shared" si="73"/>
        <v>0</v>
      </c>
      <c r="PA16" s="13">
        <f t="shared" si="74"/>
        <v>0</v>
      </c>
    </row>
    <row r="17" spans="1:417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7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38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39"/>
        <v>0</v>
      </c>
      <c r="AQ17" s="4">
        <f t="shared" si="40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41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42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43"/>
        <v>0</v>
      </c>
      <c r="CE17" s="4">
        <f t="shared" si="44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45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46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47"/>
        <v>0</v>
      </c>
      <c r="DS17" s="4">
        <f t="shared" si="48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49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50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51"/>
        <v>0</v>
      </c>
      <c r="FG17" s="4">
        <f t="shared" si="52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53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54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55"/>
        <v>0</v>
      </c>
      <c r="GU17" s="4">
        <f t="shared" si="56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57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58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59"/>
        <v>0</v>
      </c>
      <c r="II17" s="4">
        <f t="shared" si="60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61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62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63"/>
        <v>0</v>
      </c>
      <c r="JW17" s="4">
        <f t="shared" si="64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65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66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67"/>
        <v>0</v>
      </c>
      <c r="LK17" s="4">
        <f t="shared" si="68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69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70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71"/>
        <v>0</v>
      </c>
      <c r="MY17" s="4">
        <f t="shared" si="72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75"/>
        <v>0</v>
      </c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>
        <f t="shared" si="76"/>
        <v>0</v>
      </c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f t="shared" si="77"/>
        <v>0</v>
      </c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>
        <f t="shared" si="78"/>
        <v>0</v>
      </c>
      <c r="OZ17" s="4">
        <f t="shared" si="73"/>
        <v>0</v>
      </c>
      <c r="PA17" s="13">
        <f t="shared" si="74"/>
        <v>0</v>
      </c>
    </row>
    <row r="18" spans="1:417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7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38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39"/>
        <v>0</v>
      </c>
      <c r="AQ18" s="4">
        <f t="shared" si="40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41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42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43"/>
        <v>0</v>
      </c>
      <c r="CE18" s="4">
        <f t="shared" si="44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45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46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47"/>
        <v>0</v>
      </c>
      <c r="DS18" s="4">
        <f t="shared" si="48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49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50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51"/>
        <v>0</v>
      </c>
      <c r="FG18" s="4">
        <f t="shared" si="52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53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54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55"/>
        <v>0</v>
      </c>
      <c r="GU18" s="4">
        <f t="shared" si="56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57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58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59"/>
        <v>0</v>
      </c>
      <c r="II18" s="4">
        <f t="shared" si="60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61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62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63"/>
        <v>0</v>
      </c>
      <c r="JW18" s="4">
        <f t="shared" si="64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65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66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67"/>
        <v>0</v>
      </c>
      <c r="LK18" s="4">
        <f t="shared" si="68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69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70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71"/>
        <v>0</v>
      </c>
      <c r="MY18" s="4">
        <f t="shared" si="72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75"/>
        <v>0</v>
      </c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>
        <f t="shared" si="76"/>
        <v>0</v>
      </c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f t="shared" si="77"/>
        <v>0</v>
      </c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>
        <f t="shared" si="78"/>
        <v>0</v>
      </c>
      <c r="OZ18" s="4">
        <f t="shared" si="73"/>
        <v>0</v>
      </c>
      <c r="PA18" s="13">
        <f t="shared" si="74"/>
        <v>0</v>
      </c>
    </row>
    <row r="19" spans="1:417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7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38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39"/>
        <v>0</v>
      </c>
      <c r="AQ19" s="4">
        <f t="shared" si="40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41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42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43"/>
        <v>0</v>
      </c>
      <c r="CE19" s="4">
        <f t="shared" si="44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45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46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47"/>
        <v>0</v>
      </c>
      <c r="DS19" s="4">
        <f t="shared" si="48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49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50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51"/>
        <v>0</v>
      </c>
      <c r="FG19" s="4">
        <f t="shared" si="52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53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54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55"/>
        <v>0</v>
      </c>
      <c r="GU19" s="4">
        <f t="shared" si="56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57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58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59"/>
        <v>0</v>
      </c>
      <c r="II19" s="4">
        <f t="shared" si="60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61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62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63"/>
        <v>0</v>
      </c>
      <c r="JW19" s="4">
        <f t="shared" si="64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65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66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67"/>
        <v>0</v>
      </c>
      <c r="LK19" s="4">
        <f t="shared" si="68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69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70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71"/>
        <v>0</v>
      </c>
      <c r="MY19" s="4">
        <f t="shared" si="72"/>
        <v>0</v>
      </c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>
        <f t="shared" si="75"/>
        <v>0</v>
      </c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>
        <f t="shared" si="76"/>
        <v>0</v>
      </c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f t="shared" si="77"/>
        <v>0</v>
      </c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>
        <f t="shared" si="78"/>
        <v>0</v>
      </c>
      <c r="OZ19" s="4">
        <f t="shared" si="73"/>
        <v>0</v>
      </c>
      <c r="PA19" s="13">
        <f t="shared" si="74"/>
        <v>0</v>
      </c>
    </row>
    <row r="20" spans="1:417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37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38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39"/>
        <v>0</v>
      </c>
      <c r="AQ20" s="4">
        <f t="shared" si="40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41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42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43"/>
        <v>0</v>
      </c>
      <c r="CE20" s="4">
        <f t="shared" si="44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45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46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47"/>
        <v>0</v>
      </c>
      <c r="DS20" s="4">
        <f t="shared" si="48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49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50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51"/>
        <v>0</v>
      </c>
      <c r="FG20" s="4">
        <f t="shared" si="52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53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54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55"/>
        <v>0</v>
      </c>
      <c r="GU20" s="4">
        <f t="shared" si="56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57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58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59"/>
        <v>0</v>
      </c>
      <c r="II20" s="4">
        <f t="shared" si="60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61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62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63"/>
        <v>0</v>
      </c>
      <c r="JW20" s="4">
        <f t="shared" si="64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65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66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67"/>
        <v>0</v>
      </c>
      <c r="LK20" s="4">
        <f t="shared" si="68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69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70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71"/>
        <v>0</v>
      </c>
      <c r="MY20" s="4">
        <f t="shared" si="72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75"/>
        <v>0</v>
      </c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>
        <f t="shared" si="76"/>
        <v>0</v>
      </c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f t="shared" si="77"/>
        <v>0</v>
      </c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>
        <f t="shared" si="78"/>
        <v>0</v>
      </c>
      <c r="OZ20" s="4">
        <f t="shared" si="73"/>
        <v>0</v>
      </c>
      <c r="PA20" s="13">
        <f t="shared" si="74"/>
        <v>0</v>
      </c>
    </row>
    <row r="21" spans="1:417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37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38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39"/>
        <v>0</v>
      </c>
      <c r="AQ21" s="4">
        <f t="shared" si="40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41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42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43"/>
        <v>0</v>
      </c>
      <c r="CE21" s="4">
        <f t="shared" si="44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45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46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47"/>
        <v>0</v>
      </c>
      <c r="DS21" s="4">
        <f t="shared" si="48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49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50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51"/>
        <v>0</v>
      </c>
      <c r="FG21" s="4">
        <f t="shared" si="52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53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54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55"/>
        <v>0</v>
      </c>
      <c r="GU21" s="4">
        <f t="shared" si="56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57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58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59"/>
        <v>0</v>
      </c>
      <c r="II21" s="4">
        <f t="shared" si="60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61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62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63"/>
        <v>0</v>
      </c>
      <c r="JW21" s="4">
        <f t="shared" si="64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65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66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67"/>
        <v>0</v>
      </c>
      <c r="LK21" s="4">
        <f t="shared" si="68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69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70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71"/>
        <v>0</v>
      </c>
      <c r="MY21" s="4">
        <f t="shared" si="72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75"/>
        <v>0</v>
      </c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>
        <f t="shared" si="76"/>
        <v>0</v>
      </c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f t="shared" si="77"/>
        <v>0</v>
      </c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>
        <f t="shared" si="78"/>
        <v>0</v>
      </c>
      <c r="OZ21" s="4">
        <f t="shared" si="73"/>
        <v>0</v>
      </c>
      <c r="PA21" s="13">
        <f t="shared" si="74"/>
        <v>0</v>
      </c>
    </row>
    <row r="22" spans="1:417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37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38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39"/>
        <v>0</v>
      </c>
      <c r="AQ22" s="4">
        <f t="shared" si="40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41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42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43"/>
        <v>0</v>
      </c>
      <c r="CE22" s="4">
        <f t="shared" si="44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45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46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47"/>
        <v>0</v>
      </c>
      <c r="DS22" s="4">
        <f t="shared" si="48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49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50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51"/>
        <v>0</v>
      </c>
      <c r="FG22" s="4">
        <f t="shared" si="52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53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54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55"/>
        <v>0</v>
      </c>
      <c r="GU22" s="4">
        <f t="shared" si="56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57"/>
        <v>0</v>
      </c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>
        <f t="shared" si="58"/>
        <v>0</v>
      </c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f t="shared" si="59"/>
        <v>0</v>
      </c>
      <c r="II22" s="4">
        <f t="shared" si="60"/>
        <v>0</v>
      </c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f t="shared" si="61"/>
        <v>0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>
        <f t="shared" si="62"/>
        <v>0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>
        <f t="shared" si="63"/>
        <v>0</v>
      </c>
      <c r="JW22" s="4">
        <f t="shared" si="64"/>
        <v>0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f t="shared" si="65"/>
        <v>0</v>
      </c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>
        <f t="shared" si="66"/>
        <v>0</v>
      </c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>
        <f t="shared" si="67"/>
        <v>0</v>
      </c>
      <c r="LK22" s="4">
        <f t="shared" si="68"/>
        <v>0</v>
      </c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>
        <f t="shared" si="69"/>
        <v>0</v>
      </c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>
        <f t="shared" si="70"/>
        <v>0</v>
      </c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>
        <f t="shared" si="71"/>
        <v>0</v>
      </c>
      <c r="MY22" s="4">
        <f t="shared" si="72"/>
        <v>0</v>
      </c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>
        <f t="shared" si="75"/>
        <v>0</v>
      </c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>
        <f t="shared" si="76"/>
        <v>0</v>
      </c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>
        <f t="shared" si="77"/>
        <v>0</v>
      </c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>
        <f t="shared" si="78"/>
        <v>0</v>
      </c>
      <c r="OZ22" s="4">
        <f t="shared" si="73"/>
        <v>0</v>
      </c>
      <c r="PA22" s="13">
        <f t="shared" si="74"/>
        <v>0</v>
      </c>
    </row>
    <row r="23" spans="1:417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37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38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39"/>
        <v>0</v>
      </c>
      <c r="AQ23" s="4">
        <f t="shared" si="40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41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42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43"/>
        <v>0</v>
      </c>
      <c r="CE23" s="4">
        <f t="shared" si="44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45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46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47"/>
        <v>0</v>
      </c>
      <c r="DS23" s="4">
        <f t="shared" si="48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49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50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51"/>
        <v>0</v>
      </c>
      <c r="FG23" s="4">
        <f t="shared" si="52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53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54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55"/>
        <v>0</v>
      </c>
      <c r="GU23" s="4">
        <f t="shared" si="56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57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58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59"/>
        <v>0</v>
      </c>
      <c r="II23" s="4">
        <f t="shared" si="60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61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62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63"/>
        <v>0</v>
      </c>
      <c r="JW23" s="4">
        <f t="shared" si="64"/>
        <v>0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f t="shared" si="65"/>
        <v>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>
        <f t="shared" si="66"/>
        <v>0</v>
      </c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>
        <f t="shared" si="67"/>
        <v>0</v>
      </c>
      <c r="LK23" s="4">
        <f t="shared" si="68"/>
        <v>0</v>
      </c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>
        <f t="shared" si="69"/>
        <v>0</v>
      </c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>
        <f t="shared" si="70"/>
        <v>0</v>
      </c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>
        <f t="shared" si="71"/>
        <v>0</v>
      </c>
      <c r="MY23" s="4">
        <f t="shared" si="72"/>
        <v>0</v>
      </c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>
        <f t="shared" si="75"/>
        <v>0</v>
      </c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>
        <f t="shared" si="76"/>
        <v>0</v>
      </c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>
        <f t="shared" si="77"/>
        <v>0</v>
      </c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>
        <f t="shared" si="78"/>
        <v>0</v>
      </c>
      <c r="OZ23" s="4">
        <f t="shared" si="73"/>
        <v>0</v>
      </c>
      <c r="PA23" s="13">
        <f t="shared" si="74"/>
        <v>0</v>
      </c>
    </row>
    <row r="24" spans="1:417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37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38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39"/>
        <v>0</v>
      </c>
      <c r="AQ24" s="4">
        <f t="shared" si="40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41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42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43"/>
        <v>0</v>
      </c>
      <c r="CE24" s="4">
        <f t="shared" si="44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45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46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47"/>
        <v>0</v>
      </c>
      <c r="DS24" s="4">
        <f t="shared" si="48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49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50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51"/>
        <v>0</v>
      </c>
      <c r="FG24" s="4">
        <f t="shared" si="52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53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54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55"/>
        <v>0</v>
      </c>
      <c r="GU24" s="4">
        <f t="shared" si="56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57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58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59"/>
        <v>0</v>
      </c>
      <c r="II24" s="4">
        <f t="shared" si="60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61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62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63"/>
        <v>0</v>
      </c>
      <c r="JW24" s="4">
        <f t="shared" si="64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65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66"/>
        <v>0</v>
      </c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>
        <f t="shared" si="67"/>
        <v>0</v>
      </c>
      <c r="LK24" s="4">
        <f t="shared" si="68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69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70"/>
        <v>0</v>
      </c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>
        <f t="shared" si="71"/>
        <v>0</v>
      </c>
      <c r="MY24" s="4">
        <f t="shared" si="72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75"/>
        <v>0</v>
      </c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>
        <f t="shared" si="76"/>
        <v>0</v>
      </c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>
        <f t="shared" si="77"/>
        <v>0</v>
      </c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>
        <f t="shared" si="78"/>
        <v>0</v>
      </c>
      <c r="OZ24" s="4">
        <f t="shared" si="73"/>
        <v>0</v>
      </c>
      <c r="PA24" s="13">
        <f t="shared" si="74"/>
        <v>0</v>
      </c>
    </row>
    <row r="25" spans="1:417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37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38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39"/>
        <v>0</v>
      </c>
      <c r="AQ25" s="4">
        <f t="shared" si="40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41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42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43"/>
        <v>0</v>
      </c>
      <c r="CE25" s="4">
        <f t="shared" si="44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45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46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47"/>
        <v>0</v>
      </c>
      <c r="DS25" s="4">
        <f t="shared" si="48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49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50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51"/>
        <v>0</v>
      </c>
      <c r="FG25" s="4">
        <f t="shared" si="52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53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54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55"/>
        <v>0</v>
      </c>
      <c r="GU25" s="4">
        <f t="shared" si="56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57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58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59"/>
        <v>0</v>
      </c>
      <c r="II25" s="4">
        <f t="shared" si="60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61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62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63"/>
        <v>0</v>
      </c>
      <c r="JW25" s="4">
        <f t="shared" si="64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65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66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67"/>
        <v>0</v>
      </c>
      <c r="LK25" s="4">
        <f t="shared" si="68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69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70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71"/>
        <v>0</v>
      </c>
      <c r="MY25" s="4">
        <f t="shared" si="72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75"/>
        <v>0</v>
      </c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>
        <f t="shared" si="76"/>
        <v>0</v>
      </c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>
        <f t="shared" si="77"/>
        <v>0</v>
      </c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>
        <f t="shared" si="78"/>
        <v>0</v>
      </c>
      <c r="OZ25" s="4">
        <f t="shared" si="73"/>
        <v>0</v>
      </c>
      <c r="PA25" s="13">
        <f t="shared" si="74"/>
        <v>0</v>
      </c>
    </row>
    <row r="26" spans="1:417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37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38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39"/>
        <v>0</v>
      </c>
      <c r="AQ26" s="4">
        <f t="shared" si="40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41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42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43"/>
        <v>0</v>
      </c>
      <c r="CE26" s="4">
        <f t="shared" si="44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45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46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47"/>
        <v>0</v>
      </c>
      <c r="DS26" s="4">
        <f t="shared" si="48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49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50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51"/>
        <v>0</v>
      </c>
      <c r="FG26" s="4">
        <f t="shared" si="52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53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54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55"/>
        <v>0</v>
      </c>
      <c r="GU26" s="4">
        <f t="shared" si="56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57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58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59"/>
        <v>0</v>
      </c>
      <c r="II26" s="4">
        <f t="shared" si="60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61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62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63"/>
        <v>0</v>
      </c>
      <c r="JW26" s="4">
        <f t="shared" si="64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65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66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67"/>
        <v>0</v>
      </c>
      <c r="LK26" s="4">
        <f t="shared" si="68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69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70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71"/>
        <v>0</v>
      </c>
      <c r="MY26" s="4">
        <f t="shared" si="72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75"/>
        <v>0</v>
      </c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>
        <f t="shared" si="76"/>
        <v>0</v>
      </c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>
        <f t="shared" si="77"/>
        <v>0</v>
      </c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>
        <f t="shared" si="78"/>
        <v>0</v>
      </c>
      <c r="OZ26" s="4">
        <f t="shared" si="73"/>
        <v>0</v>
      </c>
      <c r="PA26" s="13">
        <f t="shared" si="74"/>
        <v>0</v>
      </c>
    </row>
    <row r="27" spans="1:417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37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38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39"/>
        <v>0</v>
      </c>
      <c r="AQ27" s="4">
        <f t="shared" si="40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41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42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43"/>
        <v>0</v>
      </c>
      <c r="CE27" s="4">
        <f t="shared" si="44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45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46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47"/>
        <v>0</v>
      </c>
      <c r="DS27" s="4">
        <f t="shared" si="48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49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50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51"/>
        <v>0</v>
      </c>
      <c r="FG27" s="4">
        <f t="shared" si="52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53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54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55"/>
        <v>0</v>
      </c>
      <c r="GU27" s="4">
        <f t="shared" si="56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57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58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59"/>
        <v>0</v>
      </c>
      <c r="II27" s="4">
        <f t="shared" si="60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61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62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63"/>
        <v>0</v>
      </c>
      <c r="JW27" s="4">
        <f t="shared" si="64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65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66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67"/>
        <v>0</v>
      </c>
      <c r="LK27" s="4">
        <f t="shared" si="68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69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70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71"/>
        <v>0</v>
      </c>
      <c r="MY27" s="4">
        <f t="shared" si="72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75"/>
        <v>0</v>
      </c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>
        <f t="shared" si="76"/>
        <v>0</v>
      </c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>
        <f t="shared" si="77"/>
        <v>0</v>
      </c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>
        <f t="shared" si="78"/>
        <v>0</v>
      </c>
      <c r="OZ27" s="4">
        <f t="shared" si="73"/>
        <v>0</v>
      </c>
      <c r="PA27" s="13">
        <f t="shared" si="74"/>
        <v>0</v>
      </c>
    </row>
    <row r="28" spans="1:417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37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38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39"/>
        <v>0</v>
      </c>
      <c r="AQ28" s="4">
        <f t="shared" si="40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41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42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43"/>
        <v>0</v>
      </c>
      <c r="CE28" s="4">
        <f t="shared" si="44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45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46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47"/>
        <v>0</v>
      </c>
      <c r="DS28" s="4">
        <f t="shared" si="48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49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50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51"/>
        <v>0</v>
      </c>
      <c r="FG28" s="4">
        <f t="shared" si="52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53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54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55"/>
        <v>0</v>
      </c>
      <c r="GU28" s="4">
        <f t="shared" si="56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57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58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59"/>
        <v>0</v>
      </c>
      <c r="II28" s="4">
        <f t="shared" si="60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61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62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63"/>
        <v>0</v>
      </c>
      <c r="JW28" s="4">
        <f t="shared" si="64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65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66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67"/>
        <v>0</v>
      </c>
      <c r="LK28" s="4">
        <f t="shared" si="68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69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70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71"/>
        <v>0</v>
      </c>
      <c r="MY28" s="4">
        <f t="shared" si="72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75"/>
        <v>0</v>
      </c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>
        <f t="shared" si="76"/>
        <v>0</v>
      </c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>
        <f t="shared" si="77"/>
        <v>0</v>
      </c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>
        <f t="shared" si="78"/>
        <v>0</v>
      </c>
      <c r="OZ28" s="4">
        <f t="shared" si="73"/>
        <v>0</v>
      </c>
      <c r="PA28" s="13">
        <f t="shared" si="74"/>
        <v>0</v>
      </c>
    </row>
    <row r="29" spans="1:417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37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38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39"/>
        <v>0</v>
      </c>
      <c r="AQ29" s="4">
        <f t="shared" si="40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41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42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43"/>
        <v>0</v>
      </c>
      <c r="CE29" s="4">
        <f t="shared" si="44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45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46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47"/>
        <v>0</v>
      </c>
      <c r="DS29" s="4">
        <f t="shared" si="48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49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50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51"/>
        <v>0</v>
      </c>
      <c r="FG29" s="4">
        <f t="shared" si="52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53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54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55"/>
        <v>0</v>
      </c>
      <c r="GU29" s="4">
        <f t="shared" si="56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57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58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59"/>
        <v>0</v>
      </c>
      <c r="II29" s="4">
        <f t="shared" si="60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61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62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63"/>
        <v>0</v>
      </c>
      <c r="JW29" s="4">
        <f t="shared" si="64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65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66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67"/>
        <v>0</v>
      </c>
      <c r="LK29" s="4">
        <f t="shared" si="68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69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70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71"/>
        <v>0</v>
      </c>
      <c r="MY29" s="4">
        <f t="shared" si="72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75"/>
        <v>0</v>
      </c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>
        <f t="shared" si="76"/>
        <v>0</v>
      </c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>
        <f t="shared" si="77"/>
        <v>0</v>
      </c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>
        <f t="shared" si="78"/>
        <v>0</v>
      </c>
      <c r="OZ29" s="4">
        <f t="shared" si="73"/>
        <v>0</v>
      </c>
      <c r="PA29" s="13">
        <f t="shared" si="74"/>
        <v>0</v>
      </c>
    </row>
    <row r="30" spans="1:417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37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38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39"/>
        <v>0</v>
      </c>
      <c r="AQ30" s="4">
        <f t="shared" si="40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41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42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43"/>
        <v>0</v>
      </c>
      <c r="CE30" s="4">
        <f t="shared" si="44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45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46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47"/>
        <v>0</v>
      </c>
      <c r="DS30" s="4">
        <f t="shared" si="48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49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50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51"/>
        <v>0</v>
      </c>
      <c r="FG30" s="4">
        <f t="shared" si="52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53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54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55"/>
        <v>0</v>
      </c>
      <c r="GU30" s="4">
        <f t="shared" si="56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57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58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59"/>
        <v>0</v>
      </c>
      <c r="II30" s="4">
        <f t="shared" si="60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61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62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63"/>
        <v>0</v>
      </c>
      <c r="JW30" s="4">
        <f t="shared" si="64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65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66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67"/>
        <v>0</v>
      </c>
      <c r="LK30" s="4">
        <f t="shared" si="68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69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70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71"/>
        <v>0</v>
      </c>
      <c r="MY30" s="4">
        <f t="shared" si="72"/>
        <v>0</v>
      </c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>
        <f t="shared" si="75"/>
        <v>0</v>
      </c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>
        <f t="shared" si="76"/>
        <v>0</v>
      </c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>
        <f t="shared" si="77"/>
        <v>0</v>
      </c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>
        <f t="shared" si="78"/>
        <v>0</v>
      </c>
      <c r="OZ30" s="4">
        <f t="shared" si="73"/>
        <v>0</v>
      </c>
      <c r="PA30" s="13">
        <f t="shared" si="74"/>
        <v>0</v>
      </c>
    </row>
    <row r="31" spans="1:417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37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38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39"/>
        <v>0</v>
      </c>
      <c r="AQ31" s="4">
        <f t="shared" si="40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41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42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43"/>
        <v>0</v>
      </c>
      <c r="CE31" s="4">
        <f t="shared" si="44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45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46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47"/>
        <v>0</v>
      </c>
      <c r="DS31" s="4">
        <f t="shared" si="48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49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50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51"/>
        <v>0</v>
      </c>
      <c r="FG31" s="4">
        <f t="shared" si="52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53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54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55"/>
        <v>0</v>
      </c>
      <c r="GU31" s="4">
        <f t="shared" si="56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57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58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59"/>
        <v>0</v>
      </c>
      <c r="II31" s="4">
        <f t="shared" si="60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61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62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63"/>
        <v>0</v>
      </c>
      <c r="JW31" s="4">
        <f t="shared" si="64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65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66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67"/>
        <v>0</v>
      </c>
      <c r="LK31" s="4">
        <f t="shared" si="68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69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70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71"/>
        <v>0</v>
      </c>
      <c r="MY31" s="4">
        <f t="shared" si="72"/>
        <v>0</v>
      </c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>
        <f>SUM(MZ31:NK31)</f>
        <v>0</v>
      </c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>
        <f>SUM(NM31:NX31)</f>
        <v>0</v>
      </c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>
        <f>SUM(NZ31:OK31)</f>
        <v>0</v>
      </c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>
        <f>SUM(OM31:OX31)</f>
        <v>0</v>
      </c>
      <c r="OZ31" s="4">
        <f t="shared" si="73"/>
        <v>0</v>
      </c>
      <c r="PA31" s="13">
        <f t="shared" si="74"/>
        <v>0</v>
      </c>
    </row>
    <row r="32" spans="1:417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37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38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39"/>
        <v>0</v>
      </c>
      <c r="AQ32" s="4">
        <f t="shared" si="40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41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42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43"/>
        <v>0</v>
      </c>
      <c r="CE32" s="4">
        <f t="shared" si="44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45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46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47"/>
        <v>0</v>
      </c>
      <c r="DS32" s="4">
        <f t="shared" si="48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49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50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51"/>
        <v>0</v>
      </c>
      <c r="FG32" s="4">
        <f t="shared" si="52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53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54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55"/>
        <v>0</v>
      </c>
      <c r="GU32" s="4">
        <f t="shared" si="56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57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58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59"/>
        <v>0</v>
      </c>
      <c r="II32" s="4">
        <f t="shared" si="60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61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62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63"/>
        <v>0</v>
      </c>
      <c r="JW32" s="4">
        <f t="shared" si="64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65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66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67"/>
        <v>0</v>
      </c>
      <c r="LK32" s="4">
        <f t="shared" si="68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69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70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71"/>
        <v>0</v>
      </c>
      <c r="MY32" s="4">
        <f t="shared" si="72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75"/>
        <v>0</v>
      </c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>
        <f t="shared" ref="NY32:NY40" si="79">SUM(NM32:NX32)</f>
        <v>0</v>
      </c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>
        <f t="shared" ref="OL32:OL40" si="80">SUM(NZ32:OK32)</f>
        <v>0</v>
      </c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>
        <f t="shared" ref="OY32:OY40" si="81">SUM(OM32:OX32)</f>
        <v>0</v>
      </c>
      <c r="OZ32" s="4">
        <f t="shared" si="73"/>
        <v>0</v>
      </c>
      <c r="PA32" s="13">
        <f t="shared" si="74"/>
        <v>0</v>
      </c>
    </row>
    <row r="33" spans="1:417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37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38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39"/>
        <v>0</v>
      </c>
      <c r="AQ33" s="4">
        <f t="shared" si="40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41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42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43"/>
        <v>0</v>
      </c>
      <c r="CE33" s="4">
        <f t="shared" si="44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45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46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47"/>
        <v>0</v>
      </c>
      <c r="DS33" s="4">
        <f t="shared" si="48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49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50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51"/>
        <v>0</v>
      </c>
      <c r="FG33" s="4">
        <f t="shared" si="52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53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54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55"/>
        <v>0</v>
      </c>
      <c r="GU33" s="4">
        <f t="shared" si="56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57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58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59"/>
        <v>0</v>
      </c>
      <c r="II33" s="4">
        <f t="shared" si="60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61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62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63"/>
        <v>0</v>
      </c>
      <c r="JW33" s="4">
        <f t="shared" si="64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65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66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67"/>
        <v>0</v>
      </c>
      <c r="LK33" s="4">
        <f t="shared" si="68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69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70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71"/>
        <v>0</v>
      </c>
      <c r="MY33" s="4">
        <f t="shared" si="72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75"/>
        <v>0</v>
      </c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>
        <f t="shared" si="79"/>
        <v>0</v>
      </c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>
        <f t="shared" si="80"/>
        <v>0</v>
      </c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>
        <f t="shared" si="81"/>
        <v>0</v>
      </c>
      <c r="OZ33" s="4">
        <f t="shared" si="73"/>
        <v>0</v>
      </c>
      <c r="PA33" s="13">
        <f t="shared" si="74"/>
        <v>0</v>
      </c>
    </row>
    <row r="34" spans="1:417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37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38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39"/>
        <v>0</v>
      </c>
      <c r="AQ34" s="4">
        <f t="shared" si="40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41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42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43"/>
        <v>0</v>
      </c>
      <c r="CE34" s="4">
        <f t="shared" si="44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45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46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47"/>
        <v>0</v>
      </c>
      <c r="DS34" s="4">
        <f t="shared" si="48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49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50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51"/>
        <v>0</v>
      </c>
      <c r="FG34" s="4">
        <f t="shared" si="52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53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54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55"/>
        <v>0</v>
      </c>
      <c r="GU34" s="4">
        <f t="shared" si="56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57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58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59"/>
        <v>0</v>
      </c>
      <c r="II34" s="4">
        <f t="shared" si="60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61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62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63"/>
        <v>0</v>
      </c>
      <c r="JW34" s="4">
        <f t="shared" si="64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65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66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67"/>
        <v>0</v>
      </c>
      <c r="LK34" s="4">
        <f t="shared" si="68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69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70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71"/>
        <v>0</v>
      </c>
      <c r="MY34" s="4">
        <f t="shared" si="72"/>
        <v>0</v>
      </c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>
        <f t="shared" si="75"/>
        <v>0</v>
      </c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>
        <f t="shared" si="79"/>
        <v>0</v>
      </c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>
        <f t="shared" si="80"/>
        <v>0</v>
      </c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>
        <f t="shared" si="81"/>
        <v>0</v>
      </c>
      <c r="OZ34" s="4">
        <f t="shared" si="73"/>
        <v>0</v>
      </c>
      <c r="PA34" s="13">
        <f t="shared" si="74"/>
        <v>0</v>
      </c>
    </row>
    <row r="35" spans="1:417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37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38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39"/>
        <v>0</v>
      </c>
      <c r="AQ35" s="4">
        <f t="shared" si="40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41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42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43"/>
        <v>0</v>
      </c>
      <c r="CE35" s="4">
        <f t="shared" si="44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45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46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47"/>
        <v>0</v>
      </c>
      <c r="DS35" s="4">
        <f t="shared" si="48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49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50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51"/>
        <v>0</v>
      </c>
      <c r="FG35" s="4">
        <f t="shared" si="52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53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54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55"/>
        <v>0</v>
      </c>
      <c r="GU35" s="4">
        <f t="shared" si="56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57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58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59"/>
        <v>0</v>
      </c>
      <c r="II35" s="4">
        <f t="shared" si="60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61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62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63"/>
        <v>0</v>
      </c>
      <c r="JW35" s="4">
        <f t="shared" si="64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65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66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67"/>
        <v>0</v>
      </c>
      <c r="LK35" s="4">
        <f t="shared" si="68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69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70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71"/>
        <v>0</v>
      </c>
      <c r="MY35" s="4">
        <f t="shared" si="72"/>
        <v>0</v>
      </c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4">
        <f t="shared" si="75"/>
        <v>0</v>
      </c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4">
        <f t="shared" si="79"/>
        <v>0</v>
      </c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4">
        <f t="shared" si="80"/>
        <v>0</v>
      </c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4">
        <f t="shared" si="81"/>
        <v>0</v>
      </c>
      <c r="OZ35" s="4">
        <f t="shared" si="73"/>
        <v>0</v>
      </c>
      <c r="PA35" s="13">
        <f t="shared" si="74"/>
        <v>0</v>
      </c>
    </row>
    <row r="36" spans="1:417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37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38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39"/>
        <v>0</v>
      </c>
      <c r="AQ36" s="4">
        <f t="shared" si="40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41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42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43"/>
        <v>0</v>
      </c>
      <c r="CE36" s="4">
        <f t="shared" si="44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45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46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47"/>
        <v>0</v>
      </c>
      <c r="DS36" s="4">
        <f t="shared" si="48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49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50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51"/>
        <v>0</v>
      </c>
      <c r="FG36" s="4">
        <f t="shared" si="52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53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54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55"/>
        <v>0</v>
      </c>
      <c r="GU36" s="4">
        <f t="shared" si="56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57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58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59"/>
        <v>0</v>
      </c>
      <c r="II36" s="4">
        <f t="shared" si="60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61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62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63"/>
        <v>0</v>
      </c>
      <c r="JW36" s="4">
        <f t="shared" si="64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65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66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67"/>
        <v>0</v>
      </c>
      <c r="LK36" s="4">
        <f t="shared" si="68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69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70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71"/>
        <v>0</v>
      </c>
      <c r="MY36" s="4">
        <f t="shared" si="72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75"/>
        <v>0</v>
      </c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4">
        <f t="shared" si="79"/>
        <v>0</v>
      </c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4">
        <f t="shared" si="80"/>
        <v>0</v>
      </c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4">
        <f t="shared" si="81"/>
        <v>0</v>
      </c>
      <c r="OZ36" s="4">
        <f t="shared" si="73"/>
        <v>0</v>
      </c>
      <c r="PA36" s="13">
        <f t="shared" si="74"/>
        <v>0</v>
      </c>
    </row>
    <row r="37" spans="1:417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37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38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39"/>
        <v>0</v>
      </c>
      <c r="AQ37" s="4">
        <f t="shared" si="40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41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42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43"/>
        <v>0</v>
      </c>
      <c r="CE37" s="4">
        <f t="shared" si="44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45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46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47"/>
        <v>0</v>
      </c>
      <c r="DS37" s="4">
        <f t="shared" si="48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49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50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51"/>
        <v>0</v>
      </c>
      <c r="FG37" s="4">
        <f t="shared" si="52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53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54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55"/>
        <v>0</v>
      </c>
      <c r="GU37" s="4">
        <f t="shared" si="56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57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58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59"/>
        <v>0</v>
      </c>
      <c r="II37" s="4">
        <f t="shared" si="60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61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62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63"/>
        <v>0</v>
      </c>
      <c r="JW37" s="4">
        <f t="shared" si="64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65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66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67"/>
        <v>0</v>
      </c>
      <c r="LK37" s="4">
        <f t="shared" si="68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69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70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71"/>
        <v>0</v>
      </c>
      <c r="MY37" s="4">
        <f t="shared" si="72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75"/>
        <v>0</v>
      </c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4">
        <f t="shared" si="79"/>
        <v>0</v>
      </c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4">
        <f t="shared" si="80"/>
        <v>0</v>
      </c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4">
        <f t="shared" si="81"/>
        <v>0</v>
      </c>
      <c r="OZ37" s="4">
        <f t="shared" si="73"/>
        <v>0</v>
      </c>
      <c r="PA37" s="13">
        <f t="shared" si="74"/>
        <v>0</v>
      </c>
    </row>
    <row r="38" spans="1:417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37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38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39"/>
        <v>0</v>
      </c>
      <c r="AQ38" s="4">
        <f t="shared" si="40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41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42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43"/>
        <v>0</v>
      </c>
      <c r="CE38" s="4">
        <f t="shared" si="44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45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46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47"/>
        <v>0</v>
      </c>
      <c r="DS38" s="4">
        <f t="shared" si="48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49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50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51"/>
        <v>0</v>
      </c>
      <c r="FG38" s="4">
        <f t="shared" si="52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53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54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55"/>
        <v>0</v>
      </c>
      <c r="GU38" s="4">
        <f t="shared" si="56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57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58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59"/>
        <v>0</v>
      </c>
      <c r="II38" s="4">
        <f t="shared" si="60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61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62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63"/>
        <v>0</v>
      </c>
      <c r="JW38" s="4">
        <f t="shared" si="64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65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66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67"/>
        <v>0</v>
      </c>
      <c r="LK38" s="4">
        <f t="shared" si="68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69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70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71"/>
        <v>0</v>
      </c>
      <c r="MY38" s="4">
        <f t="shared" si="72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75"/>
        <v>0</v>
      </c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4">
        <f t="shared" si="79"/>
        <v>0</v>
      </c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4">
        <f t="shared" si="80"/>
        <v>0</v>
      </c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4">
        <f t="shared" si="81"/>
        <v>0</v>
      </c>
      <c r="OZ38" s="4">
        <f t="shared" si="73"/>
        <v>0</v>
      </c>
      <c r="PA38" s="13">
        <f t="shared" si="74"/>
        <v>0</v>
      </c>
    </row>
    <row r="39" spans="1:417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37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38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39"/>
        <v>0</v>
      </c>
      <c r="AQ39" s="4">
        <f t="shared" si="40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41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42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43"/>
        <v>0</v>
      </c>
      <c r="CE39" s="4">
        <f t="shared" si="44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45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46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47"/>
        <v>0</v>
      </c>
      <c r="DS39" s="4">
        <f t="shared" si="48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49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50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51"/>
        <v>0</v>
      </c>
      <c r="FG39" s="4">
        <f t="shared" si="52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53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54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55"/>
        <v>0</v>
      </c>
      <c r="GU39" s="4">
        <f t="shared" si="56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57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58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59"/>
        <v>0</v>
      </c>
      <c r="II39" s="4">
        <f t="shared" si="60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61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62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63"/>
        <v>0</v>
      </c>
      <c r="JW39" s="4">
        <f t="shared" si="64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65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66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67"/>
        <v>0</v>
      </c>
      <c r="LK39" s="4">
        <f t="shared" si="68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69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70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71"/>
        <v>0</v>
      </c>
      <c r="MY39" s="4">
        <f t="shared" si="72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75"/>
        <v>0</v>
      </c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4">
        <f t="shared" si="79"/>
        <v>0</v>
      </c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4">
        <f t="shared" si="80"/>
        <v>0</v>
      </c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4">
        <f t="shared" si="81"/>
        <v>0</v>
      </c>
      <c r="OZ39" s="4">
        <f t="shared" si="73"/>
        <v>0</v>
      </c>
      <c r="PA39" s="13">
        <f t="shared" si="74"/>
        <v>0</v>
      </c>
    </row>
    <row r="40" spans="1:417" s="10" customFormat="1" ht="24.75" thickBot="1" x14ac:dyDescent="0.6">
      <c r="A40" s="8"/>
      <c r="B40" s="8"/>
      <c r="C40" s="8"/>
      <c r="D40" s="9">
        <f>SUM(D6:D39)</f>
        <v>156920</v>
      </c>
      <c r="E40" s="9">
        <f t="shared" ref="E40:O40" si="82">SUM(E6:E39)</f>
        <v>156920</v>
      </c>
      <c r="F40" s="9">
        <f t="shared" si="82"/>
        <v>156920</v>
      </c>
      <c r="G40" s="9">
        <f t="shared" si="82"/>
        <v>156920</v>
      </c>
      <c r="H40" s="9">
        <f t="shared" si="82"/>
        <v>192470</v>
      </c>
      <c r="I40" s="9">
        <f t="shared" si="82"/>
        <v>164030</v>
      </c>
      <c r="J40" s="9">
        <f t="shared" si="82"/>
        <v>174030</v>
      </c>
      <c r="K40" s="9">
        <f t="shared" si="82"/>
        <v>174030</v>
      </c>
      <c r="L40" s="9">
        <f t="shared" si="82"/>
        <v>174030</v>
      </c>
      <c r="M40" s="9">
        <f t="shared" si="82"/>
        <v>174030</v>
      </c>
      <c r="N40" s="9">
        <f t="shared" si="82"/>
        <v>174030</v>
      </c>
      <c r="O40" s="9">
        <f t="shared" si="82"/>
        <v>174030</v>
      </c>
      <c r="P40" s="25">
        <f t="shared" si="37"/>
        <v>2028360</v>
      </c>
      <c r="Q40" s="9">
        <f>SUM(Q6:Q39)</f>
        <v>3750</v>
      </c>
      <c r="R40" s="9">
        <f t="shared" ref="R40:AB40" si="83">SUM(R6:R39)</f>
        <v>3750</v>
      </c>
      <c r="S40" s="9">
        <f t="shared" si="83"/>
        <v>3750</v>
      </c>
      <c r="T40" s="9">
        <f t="shared" si="83"/>
        <v>3750</v>
      </c>
      <c r="U40" s="9">
        <f t="shared" si="83"/>
        <v>3750</v>
      </c>
      <c r="V40" s="9">
        <f t="shared" si="83"/>
        <v>3000</v>
      </c>
      <c r="W40" s="9">
        <f t="shared" si="83"/>
        <v>3000</v>
      </c>
      <c r="X40" s="9">
        <f t="shared" si="83"/>
        <v>3000</v>
      </c>
      <c r="Y40" s="9">
        <f t="shared" si="83"/>
        <v>3750</v>
      </c>
      <c r="Z40" s="9">
        <f t="shared" si="83"/>
        <v>3750</v>
      </c>
      <c r="AA40" s="9">
        <f t="shared" si="83"/>
        <v>3750</v>
      </c>
      <c r="AB40" s="9">
        <f t="shared" si="83"/>
        <v>1500</v>
      </c>
      <c r="AC40" s="25">
        <f t="shared" si="38"/>
        <v>40500</v>
      </c>
      <c r="AD40" s="9">
        <f>SUM(AD6:AD39)</f>
        <v>2840</v>
      </c>
      <c r="AE40" s="9">
        <f t="shared" ref="AE40:AO40" si="84">SUM(AE6:AE39)</f>
        <v>2840</v>
      </c>
      <c r="AF40" s="9">
        <f t="shared" si="84"/>
        <v>2840</v>
      </c>
      <c r="AG40" s="9">
        <f t="shared" si="84"/>
        <v>2840</v>
      </c>
      <c r="AH40" s="9">
        <f t="shared" si="84"/>
        <v>3514</v>
      </c>
      <c r="AI40" s="9">
        <f t="shared" si="84"/>
        <v>2974</v>
      </c>
      <c r="AJ40" s="9">
        <f t="shared" si="84"/>
        <v>2974</v>
      </c>
      <c r="AK40" s="9">
        <f t="shared" si="84"/>
        <v>2974</v>
      </c>
      <c r="AL40" s="9">
        <f t="shared" si="84"/>
        <v>2974</v>
      </c>
      <c r="AM40" s="9">
        <f t="shared" si="84"/>
        <v>2974</v>
      </c>
      <c r="AN40" s="9">
        <f t="shared" si="84"/>
        <v>2974</v>
      </c>
      <c r="AO40" s="9">
        <f t="shared" si="84"/>
        <v>2974</v>
      </c>
      <c r="AP40" s="25">
        <f t="shared" si="39"/>
        <v>35692</v>
      </c>
      <c r="AQ40" s="25">
        <f t="shared" si="40"/>
        <v>2104552</v>
      </c>
      <c r="AR40" s="9">
        <f>SUM(AR6:AR39)</f>
        <v>165250</v>
      </c>
      <c r="AS40" s="9">
        <f t="shared" ref="AS40:BC40" si="85">SUM(AS6:AS39)</f>
        <v>165250</v>
      </c>
      <c r="AT40" s="9">
        <f t="shared" si="85"/>
        <v>165250</v>
      </c>
      <c r="AU40" s="9">
        <f t="shared" si="85"/>
        <v>165250</v>
      </c>
      <c r="AV40" s="9">
        <f t="shared" si="85"/>
        <v>202800</v>
      </c>
      <c r="AW40" s="9">
        <f t="shared" si="85"/>
        <v>172760</v>
      </c>
      <c r="AX40" s="9">
        <f t="shared" si="85"/>
        <v>182760</v>
      </c>
      <c r="AY40" s="9">
        <f t="shared" si="85"/>
        <v>182760</v>
      </c>
      <c r="AZ40" s="9">
        <f t="shared" si="85"/>
        <v>182760</v>
      </c>
      <c r="BA40" s="9">
        <f t="shared" si="85"/>
        <v>182760</v>
      </c>
      <c r="BB40" s="9">
        <f t="shared" si="85"/>
        <v>182760</v>
      </c>
      <c r="BC40" s="9">
        <f t="shared" si="85"/>
        <v>182760</v>
      </c>
      <c r="BD40" s="25">
        <f t="shared" si="41"/>
        <v>2133120</v>
      </c>
      <c r="BE40" s="9">
        <f>SUM(BE6:BE39)</f>
        <v>3750</v>
      </c>
      <c r="BF40" s="9">
        <f t="shared" ref="BF40:BP40" si="86">SUM(BF6:BF39)</f>
        <v>3750</v>
      </c>
      <c r="BG40" s="9">
        <f t="shared" si="86"/>
        <v>3750</v>
      </c>
      <c r="BH40" s="9">
        <f t="shared" si="86"/>
        <v>3750</v>
      </c>
      <c r="BI40" s="9">
        <f t="shared" si="86"/>
        <v>3750</v>
      </c>
      <c r="BJ40" s="9">
        <f t="shared" si="86"/>
        <v>3000</v>
      </c>
      <c r="BK40" s="9">
        <f t="shared" si="86"/>
        <v>3000</v>
      </c>
      <c r="BL40" s="9">
        <f t="shared" si="86"/>
        <v>3000</v>
      </c>
      <c r="BM40" s="9">
        <f t="shared" si="86"/>
        <v>3750</v>
      </c>
      <c r="BN40" s="9">
        <f t="shared" si="86"/>
        <v>3750</v>
      </c>
      <c r="BO40" s="9">
        <f t="shared" si="86"/>
        <v>3750</v>
      </c>
      <c r="BP40" s="9">
        <f t="shared" si="86"/>
        <v>1500</v>
      </c>
      <c r="BQ40" s="25">
        <f t="shared" si="42"/>
        <v>40500</v>
      </c>
      <c r="BR40" s="9">
        <f>SUM(BR6:BR39)</f>
        <v>4958</v>
      </c>
      <c r="BS40" s="9">
        <f t="shared" ref="BS40:CC40" si="87">SUM(BS6:BS39)</f>
        <v>4958</v>
      </c>
      <c r="BT40" s="9">
        <f t="shared" si="87"/>
        <v>4958</v>
      </c>
      <c r="BU40" s="9">
        <f t="shared" si="87"/>
        <v>4958</v>
      </c>
      <c r="BV40" s="9">
        <f t="shared" si="87"/>
        <v>6087</v>
      </c>
      <c r="BW40" s="9">
        <f t="shared" si="87"/>
        <v>5183</v>
      </c>
      <c r="BX40" s="9">
        <f t="shared" si="87"/>
        <v>5183</v>
      </c>
      <c r="BY40" s="9">
        <f t="shared" si="87"/>
        <v>5183</v>
      </c>
      <c r="BZ40" s="9">
        <f t="shared" si="87"/>
        <v>5183</v>
      </c>
      <c r="CA40" s="9">
        <f t="shared" si="87"/>
        <v>5183</v>
      </c>
      <c r="CB40" s="9">
        <f t="shared" si="87"/>
        <v>5183</v>
      </c>
      <c r="CC40" s="9">
        <f t="shared" si="87"/>
        <v>5183</v>
      </c>
      <c r="CD40" s="25">
        <f t="shared" si="43"/>
        <v>62200</v>
      </c>
      <c r="CE40" s="25">
        <f t="shared" si="44"/>
        <v>2235820</v>
      </c>
      <c r="CF40" s="9">
        <f>SUM(CF6:CF39)</f>
        <v>94000</v>
      </c>
      <c r="CG40" s="9">
        <f t="shared" ref="CG40:CQ40" si="88">SUM(CG6:CG39)</f>
        <v>94000</v>
      </c>
      <c r="CH40" s="9">
        <f t="shared" si="88"/>
        <v>94000</v>
      </c>
      <c r="CI40" s="9">
        <f t="shared" si="88"/>
        <v>94000</v>
      </c>
      <c r="CJ40" s="9">
        <f t="shared" si="88"/>
        <v>114750</v>
      </c>
      <c r="CK40" s="9">
        <f t="shared" si="88"/>
        <v>98150</v>
      </c>
      <c r="CL40" s="9">
        <f t="shared" si="88"/>
        <v>104150</v>
      </c>
      <c r="CM40" s="9">
        <f t="shared" si="88"/>
        <v>104150</v>
      </c>
      <c r="CN40" s="9">
        <f t="shared" si="88"/>
        <v>104150</v>
      </c>
      <c r="CO40" s="9">
        <f t="shared" si="88"/>
        <v>104150</v>
      </c>
      <c r="CP40" s="9">
        <f t="shared" si="88"/>
        <v>104150</v>
      </c>
      <c r="CQ40" s="9">
        <f t="shared" si="88"/>
        <v>104150</v>
      </c>
      <c r="CR40" s="25">
        <f t="shared" si="45"/>
        <v>1213800</v>
      </c>
      <c r="CS40" s="9">
        <f>SUM(CS6:CS39)</f>
        <v>2250</v>
      </c>
      <c r="CT40" s="9">
        <f t="shared" ref="CT40:DD40" si="89">SUM(CT6:CT39)</f>
        <v>2250</v>
      </c>
      <c r="CU40" s="9">
        <f t="shared" si="89"/>
        <v>2250</v>
      </c>
      <c r="CV40" s="9">
        <f t="shared" si="89"/>
        <v>2250</v>
      </c>
      <c r="CW40" s="9">
        <f t="shared" si="89"/>
        <v>2250</v>
      </c>
      <c r="CX40" s="9">
        <f t="shared" si="89"/>
        <v>1800</v>
      </c>
      <c r="CY40" s="9">
        <f t="shared" si="89"/>
        <v>1800</v>
      </c>
      <c r="CZ40" s="9">
        <f t="shared" si="89"/>
        <v>1800</v>
      </c>
      <c r="DA40" s="9">
        <f t="shared" si="89"/>
        <v>2250</v>
      </c>
      <c r="DB40" s="9">
        <f t="shared" si="89"/>
        <v>2250</v>
      </c>
      <c r="DC40" s="9">
        <f t="shared" si="89"/>
        <v>2250</v>
      </c>
      <c r="DD40" s="9">
        <f t="shared" si="89"/>
        <v>900</v>
      </c>
      <c r="DE40" s="25">
        <f t="shared" si="46"/>
        <v>24300</v>
      </c>
      <c r="DF40" s="9">
        <f>SUM(DF6:DF39)</f>
        <v>2017</v>
      </c>
      <c r="DG40" s="9">
        <f t="shared" ref="DG40:DQ40" si="90">SUM(DG6:DG39)</f>
        <v>2017</v>
      </c>
      <c r="DH40" s="9">
        <f t="shared" si="90"/>
        <v>2017</v>
      </c>
      <c r="DI40" s="9">
        <f t="shared" si="90"/>
        <v>2017</v>
      </c>
      <c r="DJ40" s="9">
        <f t="shared" si="90"/>
        <v>2481</v>
      </c>
      <c r="DK40" s="9">
        <f t="shared" si="90"/>
        <v>2109</v>
      </c>
      <c r="DL40" s="9">
        <f t="shared" si="90"/>
        <v>2109</v>
      </c>
      <c r="DM40" s="9">
        <f t="shared" si="90"/>
        <v>2109</v>
      </c>
      <c r="DN40" s="9">
        <f t="shared" si="90"/>
        <v>2109</v>
      </c>
      <c r="DO40" s="9">
        <f t="shared" si="90"/>
        <v>2109</v>
      </c>
      <c r="DP40" s="9">
        <f t="shared" si="90"/>
        <v>2109</v>
      </c>
      <c r="DQ40" s="9">
        <f t="shared" si="90"/>
        <v>2109</v>
      </c>
      <c r="DR40" s="25">
        <f t="shared" si="47"/>
        <v>25312</v>
      </c>
      <c r="DS40" s="25">
        <f t="shared" si="48"/>
        <v>1263412</v>
      </c>
      <c r="DT40" s="9">
        <f>SUM(DT6:DT39)</f>
        <v>198200</v>
      </c>
      <c r="DU40" s="9">
        <f t="shared" ref="DU40:EE40" si="91">SUM(DU6:DU39)</f>
        <v>296007</v>
      </c>
      <c r="DV40" s="9">
        <f t="shared" si="91"/>
        <v>253500</v>
      </c>
      <c r="DW40" s="9">
        <f t="shared" si="91"/>
        <v>253500</v>
      </c>
      <c r="DX40" s="9">
        <f t="shared" si="91"/>
        <v>277250</v>
      </c>
      <c r="DY40" s="9">
        <f t="shared" si="91"/>
        <v>258250</v>
      </c>
      <c r="DZ40" s="9">
        <f t="shared" si="91"/>
        <v>273316.67</v>
      </c>
      <c r="EA40" s="9">
        <f t="shared" si="91"/>
        <v>280888.71000000002</v>
      </c>
      <c r="EB40" s="9">
        <f t="shared" si="91"/>
        <v>276700</v>
      </c>
      <c r="EC40" s="9">
        <f t="shared" si="91"/>
        <v>276700</v>
      </c>
      <c r="ED40" s="9">
        <f t="shared" si="91"/>
        <v>276700</v>
      </c>
      <c r="EE40" s="9">
        <f t="shared" si="91"/>
        <v>276700</v>
      </c>
      <c r="EF40" s="25">
        <f t="shared" si="49"/>
        <v>3197712.38</v>
      </c>
      <c r="EG40" s="9">
        <f>SUM(EG6:EG39)</f>
        <v>4500</v>
      </c>
      <c r="EH40" s="9">
        <f t="shared" ref="EH40:ER40" si="92">SUM(EH6:EH39)</f>
        <v>7470</v>
      </c>
      <c r="EI40" s="9">
        <f t="shared" si="92"/>
        <v>6000</v>
      </c>
      <c r="EJ40" s="9">
        <f t="shared" si="92"/>
        <v>6000</v>
      </c>
      <c r="EK40" s="9">
        <f t="shared" si="92"/>
        <v>6000</v>
      </c>
      <c r="EL40" s="9">
        <f t="shared" si="92"/>
        <v>4800</v>
      </c>
      <c r="EM40" s="9">
        <f t="shared" si="92"/>
        <v>4800</v>
      </c>
      <c r="EN40" s="9">
        <f t="shared" si="92"/>
        <v>4800</v>
      </c>
      <c r="EO40" s="9">
        <f t="shared" si="92"/>
        <v>6000</v>
      </c>
      <c r="EP40" s="9">
        <f t="shared" si="92"/>
        <v>6000</v>
      </c>
      <c r="EQ40" s="9">
        <f t="shared" si="92"/>
        <v>6000</v>
      </c>
      <c r="ER40" s="9">
        <f t="shared" si="92"/>
        <v>2400</v>
      </c>
      <c r="ES40" s="25">
        <f t="shared" si="50"/>
        <v>64770</v>
      </c>
      <c r="ET40" s="9">
        <f>SUM(ET6:ET39)</f>
        <v>5946</v>
      </c>
      <c r="EU40" s="9">
        <f t="shared" ref="EU40:FE40" si="93">SUM(EU6:EU39)</f>
        <v>5946</v>
      </c>
      <c r="EV40" s="9">
        <f t="shared" si="93"/>
        <v>5946</v>
      </c>
      <c r="EW40" s="9">
        <f t="shared" si="93"/>
        <v>5946</v>
      </c>
      <c r="EX40" s="9">
        <f t="shared" si="93"/>
        <v>6661</v>
      </c>
      <c r="EY40" s="9">
        <f t="shared" si="93"/>
        <v>6089</v>
      </c>
      <c r="EZ40" s="9">
        <f t="shared" si="93"/>
        <v>6089</v>
      </c>
      <c r="FA40" s="9">
        <f t="shared" si="93"/>
        <v>6089</v>
      </c>
      <c r="FB40" s="9">
        <f t="shared" si="93"/>
        <v>6089</v>
      </c>
      <c r="FC40" s="9">
        <f t="shared" si="93"/>
        <v>6089</v>
      </c>
      <c r="FD40" s="9">
        <f t="shared" si="93"/>
        <v>6089</v>
      </c>
      <c r="FE40" s="9">
        <f t="shared" si="93"/>
        <v>6089</v>
      </c>
      <c r="FF40" s="25">
        <f t="shared" si="51"/>
        <v>73068</v>
      </c>
      <c r="FG40" s="25">
        <f t="shared" si="52"/>
        <v>3335550.38</v>
      </c>
      <c r="FH40" s="9">
        <f>SUM(FH6:FH39)</f>
        <v>168540</v>
      </c>
      <c r="FI40" s="9">
        <f t="shared" ref="FI40:FS40" si="94">SUM(FI6:FI39)</f>
        <v>168540</v>
      </c>
      <c r="FJ40" s="9">
        <f t="shared" si="94"/>
        <v>168540</v>
      </c>
      <c r="FK40" s="9">
        <f t="shared" si="94"/>
        <v>168540</v>
      </c>
      <c r="FL40" s="9">
        <f t="shared" si="94"/>
        <v>206740</v>
      </c>
      <c r="FM40" s="9">
        <f t="shared" si="94"/>
        <v>176180</v>
      </c>
      <c r="FN40" s="9">
        <f t="shared" si="94"/>
        <v>186180</v>
      </c>
      <c r="FO40" s="9">
        <f t="shared" si="94"/>
        <v>186180</v>
      </c>
      <c r="FP40" s="9">
        <f t="shared" si="94"/>
        <v>186180</v>
      </c>
      <c r="FQ40" s="9">
        <f t="shared" si="94"/>
        <v>186180</v>
      </c>
      <c r="FR40" s="9">
        <f t="shared" si="94"/>
        <v>186180</v>
      </c>
      <c r="FS40" s="9">
        <f t="shared" si="94"/>
        <v>186180</v>
      </c>
      <c r="FT40" s="25">
        <f t="shared" si="53"/>
        <v>2174160</v>
      </c>
      <c r="FU40" s="9">
        <f>SUM(FU6:FU39)</f>
        <v>3750</v>
      </c>
      <c r="FV40" s="9">
        <f t="shared" ref="FV40:GF40" si="95">SUM(FV6:FV39)</f>
        <v>3750</v>
      </c>
      <c r="FW40" s="9">
        <f t="shared" si="95"/>
        <v>3750</v>
      </c>
      <c r="FX40" s="9">
        <f t="shared" si="95"/>
        <v>3750</v>
      </c>
      <c r="FY40" s="9">
        <f t="shared" si="95"/>
        <v>3750</v>
      </c>
      <c r="FZ40" s="9">
        <f t="shared" si="95"/>
        <v>3000</v>
      </c>
      <c r="GA40" s="9">
        <f t="shared" si="95"/>
        <v>3000</v>
      </c>
      <c r="GB40" s="9">
        <f t="shared" si="95"/>
        <v>3000</v>
      </c>
      <c r="GC40" s="9">
        <f t="shared" si="95"/>
        <v>3750</v>
      </c>
      <c r="GD40" s="9">
        <f t="shared" si="95"/>
        <v>3750</v>
      </c>
      <c r="GE40" s="9">
        <f t="shared" si="95"/>
        <v>3750</v>
      </c>
      <c r="GF40" s="9">
        <f t="shared" si="95"/>
        <v>1500</v>
      </c>
      <c r="GG40" s="25">
        <f t="shared" si="54"/>
        <v>40500</v>
      </c>
      <c r="GH40" s="9">
        <f>SUM(GH6:GH39)</f>
        <v>3242</v>
      </c>
      <c r="GI40" s="9">
        <f t="shared" ref="GI40:GS40" si="96">SUM(GI6:GI39)</f>
        <v>3242</v>
      </c>
      <c r="GJ40" s="9">
        <f t="shared" si="96"/>
        <v>3242</v>
      </c>
      <c r="GK40" s="9">
        <f t="shared" si="96"/>
        <v>3242</v>
      </c>
      <c r="GL40" s="9">
        <f t="shared" si="96"/>
        <v>4022</v>
      </c>
      <c r="GM40" s="9">
        <f t="shared" si="96"/>
        <v>3398</v>
      </c>
      <c r="GN40" s="9">
        <f t="shared" si="96"/>
        <v>3398</v>
      </c>
      <c r="GO40" s="9">
        <f t="shared" si="96"/>
        <v>3398</v>
      </c>
      <c r="GP40" s="9">
        <f t="shared" si="96"/>
        <v>3398</v>
      </c>
      <c r="GQ40" s="9">
        <f t="shared" si="96"/>
        <v>3398</v>
      </c>
      <c r="GR40" s="9">
        <f t="shared" si="96"/>
        <v>3398</v>
      </c>
      <c r="GS40" s="9">
        <f t="shared" si="96"/>
        <v>3398</v>
      </c>
      <c r="GT40" s="25">
        <f t="shared" si="55"/>
        <v>40776</v>
      </c>
      <c r="GU40" s="25">
        <f t="shared" si="56"/>
        <v>2255436</v>
      </c>
      <c r="GV40" s="9">
        <f>SUM(GV6:GV39)</f>
        <v>133470</v>
      </c>
      <c r="GW40" s="9">
        <f t="shared" ref="GW40:HG40" si="97">SUM(GW6:GW39)</f>
        <v>133470</v>
      </c>
      <c r="GX40" s="9">
        <f t="shared" si="97"/>
        <v>133470</v>
      </c>
      <c r="GY40" s="9">
        <f t="shared" si="97"/>
        <v>133470</v>
      </c>
      <c r="GZ40" s="9">
        <f t="shared" si="97"/>
        <v>156070</v>
      </c>
      <c r="HA40" s="9">
        <f t="shared" si="97"/>
        <v>137990</v>
      </c>
      <c r="HB40" s="9">
        <f t="shared" si="97"/>
        <v>145990</v>
      </c>
      <c r="HC40" s="9">
        <f t="shared" si="97"/>
        <v>145990</v>
      </c>
      <c r="HD40" s="9">
        <f t="shared" si="97"/>
        <v>145990</v>
      </c>
      <c r="HE40" s="9">
        <f t="shared" si="97"/>
        <v>145990</v>
      </c>
      <c r="HF40" s="9">
        <f t="shared" si="97"/>
        <v>145990</v>
      </c>
      <c r="HG40" s="9">
        <f t="shared" si="97"/>
        <v>145990</v>
      </c>
      <c r="HH40" s="25">
        <f t="shared" si="57"/>
        <v>1703880</v>
      </c>
      <c r="HI40" s="9">
        <f>SUM(HI6:HI39)</f>
        <v>3000</v>
      </c>
      <c r="HJ40" s="9">
        <f t="shared" ref="HJ40:HT40" si="98">SUM(HJ6:HJ39)</f>
        <v>3000</v>
      </c>
      <c r="HK40" s="9">
        <f t="shared" si="98"/>
        <v>3000</v>
      </c>
      <c r="HL40" s="9">
        <f t="shared" si="98"/>
        <v>3000</v>
      </c>
      <c r="HM40" s="9">
        <f t="shared" si="98"/>
        <v>3000</v>
      </c>
      <c r="HN40" s="9">
        <f t="shared" si="98"/>
        <v>2400</v>
      </c>
      <c r="HO40" s="9">
        <f t="shared" si="98"/>
        <v>2400</v>
      </c>
      <c r="HP40" s="9">
        <f t="shared" si="98"/>
        <v>2400</v>
      </c>
      <c r="HQ40" s="9">
        <f t="shared" si="98"/>
        <v>3000</v>
      </c>
      <c r="HR40" s="9">
        <f t="shared" si="98"/>
        <v>3000</v>
      </c>
      <c r="HS40" s="9">
        <f t="shared" si="98"/>
        <v>3000</v>
      </c>
      <c r="HT40" s="9">
        <f t="shared" si="98"/>
        <v>1200</v>
      </c>
      <c r="HU40" s="25">
        <f t="shared" si="58"/>
        <v>32400</v>
      </c>
      <c r="HV40" s="9">
        <f>SUM(HV6:HV39)</f>
        <v>4004</v>
      </c>
      <c r="HW40" s="9">
        <f t="shared" ref="HW40:IG40" si="99">SUM(HW6:HW39)</f>
        <v>4004</v>
      </c>
      <c r="HX40" s="9">
        <f t="shared" si="99"/>
        <v>4004</v>
      </c>
      <c r="HY40" s="9">
        <f t="shared" si="99"/>
        <v>4004</v>
      </c>
      <c r="HZ40" s="9">
        <f t="shared" si="99"/>
        <v>4684</v>
      </c>
      <c r="IA40" s="9">
        <f t="shared" si="99"/>
        <v>4140</v>
      </c>
      <c r="IB40" s="9">
        <f t="shared" si="99"/>
        <v>4140</v>
      </c>
      <c r="IC40" s="9">
        <f t="shared" si="99"/>
        <v>4140</v>
      </c>
      <c r="ID40" s="9">
        <f t="shared" si="99"/>
        <v>4140</v>
      </c>
      <c r="IE40" s="9">
        <f t="shared" si="99"/>
        <v>4140</v>
      </c>
      <c r="IF40" s="9">
        <f t="shared" si="99"/>
        <v>4140</v>
      </c>
      <c r="IG40" s="9">
        <f t="shared" si="99"/>
        <v>4140</v>
      </c>
      <c r="IH40" s="25">
        <f t="shared" si="59"/>
        <v>49680</v>
      </c>
      <c r="II40" s="25">
        <f t="shared" si="60"/>
        <v>1785960</v>
      </c>
      <c r="IJ40" s="9">
        <f>SUM(IJ6:IJ39)</f>
        <v>128070</v>
      </c>
      <c r="IK40" s="9">
        <f t="shared" ref="IK40:IU40" si="100">SUM(IK6:IK39)</f>
        <v>128070</v>
      </c>
      <c r="IL40" s="9">
        <f t="shared" si="100"/>
        <v>128070</v>
      </c>
      <c r="IM40" s="9">
        <f t="shared" si="100"/>
        <v>128070</v>
      </c>
      <c r="IN40" s="9">
        <f t="shared" si="100"/>
        <v>157220</v>
      </c>
      <c r="IO40" s="9">
        <f t="shared" si="100"/>
        <v>133900</v>
      </c>
      <c r="IP40" s="9">
        <f t="shared" si="100"/>
        <v>141900</v>
      </c>
      <c r="IQ40" s="9">
        <f t="shared" si="100"/>
        <v>141900</v>
      </c>
      <c r="IR40" s="9">
        <f t="shared" si="100"/>
        <v>141900</v>
      </c>
      <c r="IS40" s="9">
        <f t="shared" si="100"/>
        <v>141900</v>
      </c>
      <c r="IT40" s="9">
        <f t="shared" si="100"/>
        <v>141900</v>
      </c>
      <c r="IU40" s="9">
        <f t="shared" si="100"/>
        <v>141900</v>
      </c>
      <c r="IV40" s="25">
        <f t="shared" si="61"/>
        <v>1654800</v>
      </c>
      <c r="IW40" s="9">
        <f>SUM(IW6:IW39)</f>
        <v>3000</v>
      </c>
      <c r="IX40" s="9">
        <f t="shared" ref="IX40:JH40" si="101">SUM(IX6:IX39)</f>
        <v>3000</v>
      </c>
      <c r="IY40" s="9">
        <f t="shared" si="101"/>
        <v>3000</v>
      </c>
      <c r="IZ40" s="9">
        <f t="shared" si="101"/>
        <v>3000</v>
      </c>
      <c r="JA40" s="9">
        <f t="shared" si="101"/>
        <v>3000</v>
      </c>
      <c r="JB40" s="9">
        <f t="shared" si="101"/>
        <v>2400</v>
      </c>
      <c r="JC40" s="9">
        <f t="shared" si="101"/>
        <v>2400</v>
      </c>
      <c r="JD40" s="9">
        <f t="shared" si="101"/>
        <v>2400</v>
      </c>
      <c r="JE40" s="9">
        <f t="shared" si="101"/>
        <v>3000</v>
      </c>
      <c r="JF40" s="9">
        <f t="shared" si="101"/>
        <v>3000</v>
      </c>
      <c r="JG40" s="9">
        <f t="shared" si="101"/>
        <v>3000</v>
      </c>
      <c r="JH40" s="9">
        <f t="shared" si="101"/>
        <v>1200</v>
      </c>
      <c r="JI40" s="25">
        <f t="shared" si="62"/>
        <v>32400</v>
      </c>
      <c r="JJ40" s="9">
        <f>SUM(JJ6:JJ39)</f>
        <v>3842</v>
      </c>
      <c r="JK40" s="9">
        <f t="shared" ref="JK40:JU40" si="102">SUM(JK6:JK39)</f>
        <v>3842</v>
      </c>
      <c r="JL40" s="9">
        <f t="shared" si="102"/>
        <v>3842</v>
      </c>
      <c r="JM40" s="9">
        <f t="shared" si="102"/>
        <v>3842</v>
      </c>
      <c r="JN40" s="9">
        <f t="shared" si="102"/>
        <v>4713</v>
      </c>
      <c r="JO40" s="9">
        <f t="shared" si="102"/>
        <v>4017</v>
      </c>
      <c r="JP40" s="9">
        <f t="shared" si="102"/>
        <v>4017</v>
      </c>
      <c r="JQ40" s="9">
        <f t="shared" si="102"/>
        <v>4017</v>
      </c>
      <c r="JR40" s="9">
        <f t="shared" si="102"/>
        <v>4017</v>
      </c>
      <c r="JS40" s="9">
        <f t="shared" si="102"/>
        <v>4017</v>
      </c>
      <c r="JT40" s="9">
        <f t="shared" si="102"/>
        <v>4017</v>
      </c>
      <c r="JU40" s="9">
        <f t="shared" si="102"/>
        <v>4017</v>
      </c>
      <c r="JV40" s="25">
        <f t="shared" si="63"/>
        <v>48200</v>
      </c>
      <c r="JW40" s="25">
        <f t="shared" si="64"/>
        <v>1735400</v>
      </c>
      <c r="JX40" s="9">
        <f>SUM(JX6:JX39)</f>
        <v>162660</v>
      </c>
      <c r="JY40" s="9">
        <f t="shared" ref="JY40:KI40" si="103">SUM(JY6:JY39)</f>
        <v>162660</v>
      </c>
      <c r="JZ40" s="9">
        <f t="shared" si="103"/>
        <v>162660</v>
      </c>
      <c r="KA40" s="9">
        <f t="shared" si="103"/>
        <v>162660</v>
      </c>
      <c r="KB40" s="9">
        <f t="shared" si="103"/>
        <v>203060</v>
      </c>
      <c r="KC40" s="9">
        <f t="shared" si="103"/>
        <v>170740</v>
      </c>
      <c r="KD40" s="9">
        <f t="shared" si="103"/>
        <v>180740</v>
      </c>
      <c r="KE40" s="9">
        <f t="shared" si="103"/>
        <v>180740</v>
      </c>
      <c r="KF40" s="9">
        <f t="shared" si="103"/>
        <v>180740</v>
      </c>
      <c r="KG40" s="9">
        <f t="shared" si="103"/>
        <v>180740</v>
      </c>
      <c r="KH40" s="9">
        <f t="shared" si="103"/>
        <v>180740</v>
      </c>
      <c r="KI40" s="9">
        <f t="shared" si="103"/>
        <v>180740</v>
      </c>
      <c r="KJ40" s="25">
        <f t="shared" si="65"/>
        <v>2108880</v>
      </c>
      <c r="KK40" s="9">
        <f>SUM(KK6:KK39)</f>
        <v>3750</v>
      </c>
      <c r="KL40" s="9">
        <f t="shared" ref="KL40:KV40" si="104">SUM(KL6:KL39)</f>
        <v>3750</v>
      </c>
      <c r="KM40" s="9">
        <f t="shared" si="104"/>
        <v>3750</v>
      </c>
      <c r="KN40" s="9">
        <f t="shared" si="104"/>
        <v>3750</v>
      </c>
      <c r="KO40" s="9">
        <f t="shared" si="104"/>
        <v>3750</v>
      </c>
      <c r="KP40" s="9">
        <f t="shared" si="104"/>
        <v>3000</v>
      </c>
      <c r="KQ40" s="9">
        <f t="shared" si="104"/>
        <v>3000</v>
      </c>
      <c r="KR40" s="9">
        <f t="shared" si="104"/>
        <v>3000</v>
      </c>
      <c r="KS40" s="9">
        <f t="shared" si="104"/>
        <v>3750</v>
      </c>
      <c r="KT40" s="9">
        <f t="shared" si="104"/>
        <v>3750</v>
      </c>
      <c r="KU40" s="9">
        <f t="shared" si="104"/>
        <v>3750</v>
      </c>
      <c r="KV40" s="9">
        <f t="shared" si="104"/>
        <v>1500</v>
      </c>
      <c r="KW40" s="25">
        <f t="shared" si="66"/>
        <v>40500</v>
      </c>
      <c r="KX40" s="9">
        <f>SUM(KX6:KX39)</f>
        <v>3935</v>
      </c>
      <c r="KY40" s="9">
        <f t="shared" ref="KY40:LI40" si="105">SUM(KY6:KY39)</f>
        <v>3935</v>
      </c>
      <c r="KZ40" s="9">
        <f t="shared" si="105"/>
        <v>3935</v>
      </c>
      <c r="LA40" s="9">
        <f t="shared" si="105"/>
        <v>3935</v>
      </c>
      <c r="LB40" s="9">
        <f t="shared" si="105"/>
        <v>4880</v>
      </c>
      <c r="LC40" s="9">
        <f t="shared" si="105"/>
        <v>4124</v>
      </c>
      <c r="LD40" s="9">
        <f t="shared" si="105"/>
        <v>4124</v>
      </c>
      <c r="LE40" s="9">
        <f t="shared" si="105"/>
        <v>4124</v>
      </c>
      <c r="LF40" s="9">
        <f t="shared" si="105"/>
        <v>4124</v>
      </c>
      <c r="LG40" s="9">
        <f t="shared" si="105"/>
        <v>4124</v>
      </c>
      <c r="LH40" s="9">
        <f t="shared" si="105"/>
        <v>4124</v>
      </c>
      <c r="LI40" s="9">
        <f t="shared" si="105"/>
        <v>4124</v>
      </c>
      <c r="LJ40" s="25">
        <f t="shared" si="67"/>
        <v>49488</v>
      </c>
      <c r="LK40" s="25">
        <f t="shared" si="68"/>
        <v>2198868</v>
      </c>
      <c r="LL40" s="9">
        <f>SUM(LL6:LL39)</f>
        <v>97240</v>
      </c>
      <c r="LM40" s="9">
        <f t="shared" ref="LM40:LW40" si="106">SUM(LM6:LM39)</f>
        <v>97240</v>
      </c>
      <c r="LN40" s="9">
        <f t="shared" si="106"/>
        <v>168090</v>
      </c>
      <c r="LO40" s="9">
        <f t="shared" si="106"/>
        <v>170731.94</v>
      </c>
      <c r="LP40" s="9">
        <f t="shared" si="106"/>
        <v>178940</v>
      </c>
      <c r="LQ40" s="9">
        <f t="shared" si="106"/>
        <v>162980</v>
      </c>
      <c r="LR40" s="9">
        <f t="shared" si="106"/>
        <v>170980</v>
      </c>
      <c r="LS40" s="9">
        <f t="shared" si="106"/>
        <v>174270.32</v>
      </c>
      <c r="LT40" s="9">
        <f t="shared" si="106"/>
        <v>175980</v>
      </c>
      <c r="LU40" s="9">
        <f t="shared" si="106"/>
        <v>176980</v>
      </c>
      <c r="LV40" s="9">
        <f t="shared" si="106"/>
        <v>176980</v>
      </c>
      <c r="LW40" s="9">
        <f t="shared" si="106"/>
        <v>176980</v>
      </c>
      <c r="LX40" s="25">
        <f t="shared" si="69"/>
        <v>1927392.26</v>
      </c>
      <c r="LY40" s="9">
        <f>SUM(LY6:LY39)</f>
        <v>3000</v>
      </c>
      <c r="LZ40" s="9">
        <f t="shared" ref="LZ40:MJ40" si="107">SUM(LZ6:LZ39)</f>
        <v>3000</v>
      </c>
      <c r="MA40" s="9">
        <f t="shared" si="107"/>
        <v>5868</v>
      </c>
      <c r="MB40" s="9">
        <f t="shared" si="107"/>
        <v>5837</v>
      </c>
      <c r="MC40" s="9">
        <f t="shared" si="107"/>
        <v>5250</v>
      </c>
      <c r="MD40" s="9">
        <f t="shared" si="107"/>
        <v>4200</v>
      </c>
      <c r="ME40" s="9">
        <f t="shared" si="107"/>
        <v>4200</v>
      </c>
      <c r="MF40" s="9">
        <f t="shared" si="107"/>
        <v>4200</v>
      </c>
      <c r="MG40" s="9">
        <f t="shared" si="107"/>
        <v>5250</v>
      </c>
      <c r="MH40" s="9">
        <f t="shared" si="107"/>
        <v>5250</v>
      </c>
      <c r="MI40" s="9">
        <f t="shared" si="107"/>
        <v>5250</v>
      </c>
      <c r="MJ40" s="9">
        <f t="shared" si="107"/>
        <v>2100</v>
      </c>
      <c r="MK40" s="25">
        <f t="shared" si="70"/>
        <v>53405</v>
      </c>
      <c r="ML40" s="9">
        <f>SUM(ML6:ML39)</f>
        <v>2148</v>
      </c>
      <c r="MM40" s="9">
        <f t="shared" ref="MM40:MW40" si="108">SUM(MM6:MM39)</f>
        <v>2148</v>
      </c>
      <c r="MN40" s="9">
        <f t="shared" si="108"/>
        <v>2148</v>
      </c>
      <c r="MO40" s="9">
        <f t="shared" si="108"/>
        <v>2148</v>
      </c>
      <c r="MP40" s="9">
        <f t="shared" si="108"/>
        <v>2593</v>
      </c>
      <c r="MQ40" s="9">
        <f t="shared" si="108"/>
        <v>2237</v>
      </c>
      <c r="MR40" s="9">
        <f t="shared" si="108"/>
        <v>2237</v>
      </c>
      <c r="MS40" s="9">
        <f t="shared" si="108"/>
        <v>2237</v>
      </c>
      <c r="MT40" s="9">
        <f t="shared" si="108"/>
        <v>2237</v>
      </c>
      <c r="MU40" s="9">
        <f t="shared" si="108"/>
        <v>2237</v>
      </c>
      <c r="MV40" s="9">
        <f t="shared" si="108"/>
        <v>2237</v>
      </c>
      <c r="MW40" s="9">
        <f t="shared" si="108"/>
        <v>2237</v>
      </c>
      <c r="MX40" s="25">
        <f t="shared" si="71"/>
        <v>26844</v>
      </c>
      <c r="MY40" s="25">
        <f t="shared" si="72"/>
        <v>2007641.26</v>
      </c>
      <c r="MZ40" s="9">
        <f>SUM(MZ6:MZ39)</f>
        <v>5600</v>
      </c>
      <c r="NA40" s="9">
        <f t="shared" ref="NA40:NK40" si="109">SUM(NA6:NA39)</f>
        <v>5600</v>
      </c>
      <c r="NB40" s="9">
        <f t="shared" si="109"/>
        <v>5600</v>
      </c>
      <c r="NC40" s="9">
        <f t="shared" si="109"/>
        <v>5600</v>
      </c>
      <c r="ND40" s="9">
        <f t="shared" si="109"/>
        <v>5600</v>
      </c>
      <c r="NE40" s="9">
        <f t="shared" si="109"/>
        <v>5600</v>
      </c>
      <c r="NF40" s="9">
        <f t="shared" si="109"/>
        <v>5600</v>
      </c>
      <c r="NG40" s="9">
        <f t="shared" si="109"/>
        <v>5600</v>
      </c>
      <c r="NH40" s="9">
        <f t="shared" si="109"/>
        <v>5600</v>
      </c>
      <c r="NI40" s="9">
        <f t="shared" si="109"/>
        <v>5600</v>
      </c>
      <c r="NJ40" s="9">
        <f t="shared" si="109"/>
        <v>5600</v>
      </c>
      <c r="NK40" s="9">
        <f t="shared" si="109"/>
        <v>5600</v>
      </c>
      <c r="NL40" s="25">
        <f t="shared" si="75"/>
        <v>67200</v>
      </c>
      <c r="NM40" s="9">
        <f>SUM(NM6:NM39)</f>
        <v>11200</v>
      </c>
      <c r="NN40" s="9">
        <f t="shared" ref="NN40:NX40" si="110">SUM(NN6:NN39)</f>
        <v>11200</v>
      </c>
      <c r="NO40" s="9">
        <f t="shared" si="110"/>
        <v>11200</v>
      </c>
      <c r="NP40" s="9">
        <f t="shared" si="110"/>
        <v>11200</v>
      </c>
      <c r="NQ40" s="9">
        <f t="shared" si="110"/>
        <v>11200</v>
      </c>
      <c r="NR40" s="9">
        <f t="shared" si="110"/>
        <v>11200</v>
      </c>
      <c r="NS40" s="9">
        <f t="shared" si="110"/>
        <v>11200</v>
      </c>
      <c r="NT40" s="9">
        <f t="shared" si="110"/>
        <v>11200</v>
      </c>
      <c r="NU40" s="9">
        <f t="shared" si="110"/>
        <v>11200</v>
      </c>
      <c r="NV40" s="9">
        <f t="shared" si="110"/>
        <v>11200</v>
      </c>
      <c r="NW40" s="9">
        <f t="shared" si="110"/>
        <v>11200</v>
      </c>
      <c r="NX40" s="9">
        <f t="shared" si="110"/>
        <v>11200</v>
      </c>
      <c r="NY40" s="25">
        <f t="shared" si="79"/>
        <v>134400</v>
      </c>
      <c r="NZ40" s="9">
        <f>SUM(NZ6:NZ39)</f>
        <v>11200</v>
      </c>
      <c r="OA40" s="9">
        <f t="shared" ref="OA40:OK40" si="111">SUM(OA6:OA39)</f>
        <v>11200</v>
      </c>
      <c r="OB40" s="9">
        <f t="shared" si="111"/>
        <v>11200</v>
      </c>
      <c r="OC40" s="9">
        <f t="shared" si="111"/>
        <v>11200</v>
      </c>
      <c r="OD40" s="9">
        <f t="shared" si="111"/>
        <v>11200</v>
      </c>
      <c r="OE40" s="9">
        <f t="shared" si="111"/>
        <v>11200</v>
      </c>
      <c r="OF40" s="9">
        <f t="shared" si="111"/>
        <v>11200</v>
      </c>
      <c r="OG40" s="9">
        <f t="shared" si="111"/>
        <v>11200</v>
      </c>
      <c r="OH40" s="9">
        <f t="shared" si="111"/>
        <v>11200</v>
      </c>
      <c r="OI40" s="9">
        <f t="shared" si="111"/>
        <v>11200</v>
      </c>
      <c r="OJ40" s="9">
        <f t="shared" si="111"/>
        <v>257961.3</v>
      </c>
      <c r="OK40" s="9">
        <f t="shared" si="111"/>
        <v>21280</v>
      </c>
      <c r="OL40" s="25">
        <f t="shared" si="80"/>
        <v>391241.3</v>
      </c>
      <c r="OM40" s="9">
        <f>SUM(OM6:OM39)</f>
        <v>0</v>
      </c>
      <c r="ON40" s="9">
        <f t="shared" ref="ON40:OX40" si="112">SUM(ON6:ON39)</f>
        <v>0</v>
      </c>
      <c r="OO40" s="9">
        <f t="shared" si="112"/>
        <v>0</v>
      </c>
      <c r="OP40" s="9">
        <f t="shared" si="112"/>
        <v>0</v>
      </c>
      <c r="OQ40" s="9">
        <f t="shared" si="112"/>
        <v>115173.33</v>
      </c>
      <c r="OR40" s="9">
        <f t="shared" si="112"/>
        <v>5600</v>
      </c>
      <c r="OS40" s="9">
        <f t="shared" si="112"/>
        <v>5600</v>
      </c>
      <c r="OT40" s="9">
        <f t="shared" si="112"/>
        <v>5600</v>
      </c>
      <c r="OU40" s="9">
        <f t="shared" si="112"/>
        <v>5600</v>
      </c>
      <c r="OV40" s="9">
        <f t="shared" si="112"/>
        <v>5600</v>
      </c>
      <c r="OW40" s="9">
        <f t="shared" si="112"/>
        <v>5600</v>
      </c>
      <c r="OX40" s="9">
        <f t="shared" si="112"/>
        <v>5600</v>
      </c>
      <c r="OY40" s="25">
        <f t="shared" si="81"/>
        <v>154373.33000000002</v>
      </c>
      <c r="OZ40" s="4">
        <f t="shared" si="73"/>
        <v>747214.63000000012</v>
      </c>
      <c r="PA40" s="26">
        <f>+AQ40+CE40+DS40+FG40+GU40+II40+JW40+LK40+MY40+OZ40</f>
        <v>19669854.27</v>
      </c>
    </row>
    <row r="41" spans="1:417" ht="24.75" thickTop="1" x14ac:dyDescent="0.55000000000000004"/>
    <row r="42" spans="1:417" x14ac:dyDescent="0.55000000000000004">
      <c r="A42" s="1" t="s">
        <v>111</v>
      </c>
    </row>
    <row r="43" spans="1:417" x14ac:dyDescent="0.55000000000000004">
      <c r="A43" s="41" t="s">
        <v>109</v>
      </c>
      <c r="H43" s="1">
        <v>28440</v>
      </c>
      <c r="AH43" s="1">
        <v>540</v>
      </c>
      <c r="AV43" s="1">
        <v>30040</v>
      </c>
      <c r="BV43" s="1">
        <v>904</v>
      </c>
      <c r="CJ43" s="1">
        <v>16600</v>
      </c>
      <c r="DJ43" s="1">
        <v>372</v>
      </c>
      <c r="DU43" s="1">
        <f>14395+28112</f>
        <v>42507</v>
      </c>
      <c r="DX43" s="1">
        <v>19000</v>
      </c>
      <c r="EA43" s="1">
        <v>4188.71</v>
      </c>
      <c r="EH43" s="1">
        <f>720+750</f>
        <v>1470</v>
      </c>
      <c r="EX43" s="1">
        <v>572</v>
      </c>
      <c r="FL43" s="1">
        <v>30560</v>
      </c>
      <c r="GL43" s="1">
        <v>624</v>
      </c>
      <c r="GZ43" s="1">
        <v>18080</v>
      </c>
      <c r="HZ43" s="1">
        <v>544</v>
      </c>
      <c r="IN43" s="1">
        <v>23320</v>
      </c>
      <c r="JN43" s="1">
        <v>696</v>
      </c>
      <c r="KB43" s="1">
        <v>32320</v>
      </c>
      <c r="LB43" s="1">
        <v>756</v>
      </c>
      <c r="LN43" s="1">
        <f>19500+12350</f>
        <v>31850</v>
      </c>
      <c r="LO43" s="1">
        <v>11741.94</v>
      </c>
      <c r="LP43" s="1">
        <v>15960</v>
      </c>
      <c r="MA43" s="1">
        <f>750+618</f>
        <v>1368</v>
      </c>
      <c r="MB43" s="1">
        <v>587</v>
      </c>
      <c r="MP43" s="1">
        <v>356</v>
      </c>
      <c r="OJ43" s="1">
        <f>117780.65+117780.65</f>
        <v>235561.3</v>
      </c>
      <c r="OQ43" s="1">
        <v>109573.33</v>
      </c>
    </row>
    <row r="44" spans="1:417" x14ac:dyDescent="0.55000000000000004">
      <c r="A44" s="1" t="s">
        <v>112</v>
      </c>
    </row>
    <row r="45" spans="1:417" x14ac:dyDescent="0.55000000000000004">
      <c r="A45" s="1" t="s">
        <v>110</v>
      </c>
    </row>
    <row r="46" spans="1:417" x14ac:dyDescent="0.55000000000000004">
      <c r="A46" s="33" t="s">
        <v>100</v>
      </c>
    </row>
  </sheetData>
  <mergeCells count="58">
    <mergeCell ref="NZ3:OL3"/>
    <mergeCell ref="NZ4:OL4"/>
    <mergeCell ref="OZ4:OZ5"/>
    <mergeCell ref="MY4:MY5"/>
    <mergeCell ref="DS4:DS5"/>
    <mergeCell ref="FG4:FG5"/>
    <mergeCell ref="GU4:GU5"/>
    <mergeCell ref="II4:II5"/>
    <mergeCell ref="JW4:JW5"/>
    <mergeCell ref="JJ4:JV4"/>
    <mergeCell ref="DT4:EF4"/>
    <mergeCell ref="EG4:ES4"/>
    <mergeCell ref="ET4:FF4"/>
    <mergeCell ref="FH4:FT4"/>
    <mergeCell ref="FU4:GG4"/>
    <mergeCell ref="GH4:GT4"/>
    <mergeCell ref="GV4:HH4"/>
    <mergeCell ref="HV4:IH4"/>
    <mergeCell ref="DF4:DR4"/>
    <mergeCell ref="A1:F1"/>
    <mergeCell ref="A3:A4"/>
    <mergeCell ref="B3:B4"/>
    <mergeCell ref="D3:AQ3"/>
    <mergeCell ref="AR3:CE3"/>
    <mergeCell ref="AQ4:AQ5"/>
    <mergeCell ref="CE4:CE5"/>
    <mergeCell ref="PA3:PA4"/>
    <mergeCell ref="D4:P4"/>
    <mergeCell ref="Q4:AC4"/>
    <mergeCell ref="AD4:AP4"/>
    <mergeCell ref="AR4:BD4"/>
    <mergeCell ref="BE4:BQ4"/>
    <mergeCell ref="BR4:CD4"/>
    <mergeCell ref="CF4:CR4"/>
    <mergeCell ref="CS4:DE4"/>
    <mergeCell ref="DT3:FG3"/>
    <mergeCell ref="FH3:GU3"/>
    <mergeCell ref="GV3:II3"/>
    <mergeCell ref="IJ3:JW3"/>
    <mergeCell ref="JX3:LK3"/>
    <mergeCell ref="CF3:DS3"/>
    <mergeCell ref="HI4:HU4"/>
    <mergeCell ref="NM3:NY3"/>
    <mergeCell ref="NM4:NY4"/>
    <mergeCell ref="OM3:OY3"/>
    <mergeCell ref="OM4:OY4"/>
    <mergeCell ref="IJ4:IV4"/>
    <mergeCell ref="IW4:JI4"/>
    <mergeCell ref="LL4:LX4"/>
    <mergeCell ref="LY4:MK4"/>
    <mergeCell ref="ML4:MX4"/>
    <mergeCell ref="JX4:KJ4"/>
    <mergeCell ref="KK4:KW4"/>
    <mergeCell ref="KX4:LJ4"/>
    <mergeCell ref="LK4:LK5"/>
    <mergeCell ref="LL3:MY3"/>
    <mergeCell ref="MZ3:NL3"/>
    <mergeCell ref="MZ4:NL4"/>
  </mergeCells>
  <pageMargins left="0.19685039370078741" right="0.19685039370078741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M46"/>
  <sheetViews>
    <sheetView showGridLines="0" zoomScale="70" zoomScaleNormal="70" workbookViewId="0">
      <pane xSplit="3" ySplit="6" topLeftCell="P34" activePane="bottomRight" state="frozen"/>
      <selection pane="topRight" activeCell="D1" sqref="D1"/>
      <selection pane="bottomLeft" activeCell="A7" sqref="A7"/>
      <selection pane="bottomRight" activeCell="CE15" sqref="CE15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1.125" style="1" hidden="1" customWidth="1"/>
    <col min="29" max="29" width="11.25" style="1" bestFit="1" customWidth="1"/>
    <col min="30" max="30" width="7.375" style="1" hidden="1" customWidth="1"/>
    <col min="31" max="32" width="9.25" style="1" hidden="1" customWidth="1"/>
    <col min="33" max="41" width="11.125" style="1" hidden="1" customWidth="1"/>
    <col min="42" max="42" width="11.25" style="1" bestFit="1" customWidth="1"/>
    <col min="43" max="43" width="14.125" style="1" bestFit="1" customWidth="1"/>
    <col min="44" max="55" width="13.875" style="1" hidden="1" customWidth="1"/>
    <col min="56" max="56" width="14.125" style="1" customWidth="1"/>
    <col min="57" max="68" width="11.125" style="1" hidden="1" customWidth="1"/>
    <col min="69" max="69" width="11.25" style="1" customWidth="1"/>
    <col min="70" max="81" width="11.125" style="1" hidden="1" customWidth="1"/>
    <col min="82" max="82" width="11.25" style="1" customWidth="1"/>
    <col min="83" max="83" width="14.125" style="1" customWidth="1"/>
    <col min="84" max="96" width="12.375" style="1" hidden="1" customWidth="1"/>
    <col min="97" max="108" width="11.125" style="1" hidden="1" customWidth="1"/>
    <col min="109" max="109" width="11.25" style="1" hidden="1" customWidth="1"/>
    <col min="110" max="121" width="11.125" style="1" hidden="1" customWidth="1"/>
    <col min="122" max="122" width="11.25" style="1" hidden="1" customWidth="1"/>
    <col min="123" max="123" width="12.375" style="1" hidden="1" customWidth="1"/>
    <col min="124" max="135" width="13.875" style="1" hidden="1" customWidth="1"/>
    <col min="136" max="136" width="14.125" style="1" hidden="1" customWidth="1"/>
    <col min="137" max="148" width="11.125" style="1" hidden="1" customWidth="1"/>
    <col min="149" max="149" width="11.25" style="1" hidden="1" customWidth="1"/>
    <col min="150" max="161" width="11.125" style="1" hidden="1" customWidth="1"/>
    <col min="162" max="162" width="11.25" style="1" hidden="1" customWidth="1"/>
    <col min="163" max="163" width="14.125" style="1" hidden="1" customWidth="1"/>
    <col min="164" max="175" width="13.875" style="1" hidden="1" customWidth="1"/>
    <col min="176" max="176" width="14.125" style="1" hidden="1" customWidth="1"/>
    <col min="177" max="188" width="11.125" style="1" hidden="1" customWidth="1"/>
    <col min="189" max="189" width="11.25" style="1" hidden="1" customWidth="1"/>
    <col min="190" max="201" width="11.125" style="1" hidden="1" customWidth="1"/>
    <col min="202" max="202" width="11.25" style="1" hidden="1" customWidth="1"/>
    <col min="203" max="203" width="14.125" style="1" hidden="1" customWidth="1"/>
    <col min="204" max="215" width="13.875" style="1" hidden="1" customWidth="1"/>
    <col min="216" max="216" width="14.125" style="1" hidden="1" customWidth="1"/>
    <col min="217" max="228" width="11.125" style="1" hidden="1" customWidth="1"/>
    <col min="229" max="229" width="11.25" style="1" hidden="1" customWidth="1"/>
    <col min="230" max="241" width="11.125" style="1" hidden="1" customWidth="1"/>
    <col min="242" max="242" width="11.25" style="1" hidden="1" customWidth="1"/>
    <col min="243" max="243" width="14.125" style="1" hidden="1" customWidth="1"/>
    <col min="244" max="255" width="13.875" style="1" hidden="1" customWidth="1"/>
    <col min="256" max="256" width="14.125" style="1" hidden="1" customWidth="1"/>
    <col min="257" max="268" width="11.125" style="1" hidden="1" customWidth="1"/>
    <col min="269" max="269" width="11.25" style="1" hidden="1" customWidth="1"/>
    <col min="270" max="281" width="11.125" style="1" hidden="1" customWidth="1"/>
    <col min="282" max="282" width="11.25" style="1" hidden="1" customWidth="1"/>
    <col min="283" max="283" width="14.125" style="1" hidden="1" customWidth="1"/>
    <col min="284" max="284" width="13.875" style="1" hidden="1" customWidth="1"/>
    <col min="285" max="289" width="12.375" style="1" hidden="1" customWidth="1"/>
    <col min="290" max="290" width="13.875" style="1" hidden="1" customWidth="1"/>
    <col min="291" max="291" width="12.375" style="1" hidden="1" customWidth="1"/>
    <col min="292" max="295" width="13.875" style="1" hidden="1" customWidth="1"/>
    <col min="296" max="296" width="14.125" style="1" hidden="1" customWidth="1"/>
    <col min="297" max="308" width="11.125" style="1" hidden="1" customWidth="1"/>
    <col min="309" max="309" width="11.25" style="1" hidden="1" customWidth="1"/>
    <col min="310" max="321" width="11.125" style="1" hidden="1" customWidth="1"/>
    <col min="322" max="322" width="11.25" style="1" hidden="1" customWidth="1"/>
    <col min="323" max="323" width="14.125" style="1" hidden="1" customWidth="1"/>
    <col min="324" max="335" width="13.875" style="1" hidden="1" customWidth="1"/>
    <col min="336" max="336" width="14.125" style="1" bestFit="1" customWidth="1"/>
    <col min="337" max="348" width="11.125" style="1" hidden="1" customWidth="1"/>
    <col min="349" max="349" width="11.25" style="1" bestFit="1" customWidth="1"/>
    <col min="350" max="361" width="11.125" style="1" hidden="1" customWidth="1"/>
    <col min="362" max="362" width="11.25" style="1" bestFit="1" customWidth="1"/>
    <col min="363" max="363" width="14.125" style="1" bestFit="1" customWidth="1"/>
    <col min="364" max="369" width="12.375" style="1" hidden="1" customWidth="1"/>
    <col min="370" max="370" width="11.125" style="1" hidden="1" customWidth="1"/>
    <col min="371" max="374" width="12.375" style="1" hidden="1" customWidth="1"/>
    <col min="375" max="375" width="13.875" style="1" hidden="1" customWidth="1"/>
    <col min="376" max="376" width="12.375" style="1" bestFit="1" customWidth="1"/>
    <col min="377" max="377" width="15.25" style="1" bestFit="1" customWidth="1"/>
    <col min="378" max="16384" width="9" style="1"/>
  </cols>
  <sheetData>
    <row r="1" spans="1:377" x14ac:dyDescent="0.55000000000000004">
      <c r="A1" s="56" t="s">
        <v>106</v>
      </c>
      <c r="B1" s="57"/>
      <c r="C1" s="57"/>
      <c r="D1" s="57"/>
      <c r="E1" s="57"/>
      <c r="F1" s="57"/>
    </row>
    <row r="2" spans="1:377" s="12" customFormat="1" ht="21" x14ac:dyDescent="0.35">
      <c r="A2" s="37"/>
      <c r="B2" s="37"/>
      <c r="C2" s="37"/>
      <c r="D2" s="37"/>
      <c r="E2" s="37"/>
      <c r="F2" s="37"/>
    </row>
    <row r="3" spans="1:377" s="2" customFormat="1" x14ac:dyDescent="0.55000000000000004">
      <c r="A3" s="54" t="s">
        <v>0</v>
      </c>
      <c r="B3" s="54" t="s">
        <v>14</v>
      </c>
      <c r="C3" s="35"/>
      <c r="D3" s="46" t="s">
        <v>108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58" t="s">
        <v>127</v>
      </c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60"/>
      <c r="CF3" s="58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60"/>
      <c r="DT3" s="58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60"/>
      <c r="FH3" s="58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60"/>
      <c r="GV3" s="58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60"/>
      <c r="IJ3" s="58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  <c r="IW3" s="59"/>
      <c r="IX3" s="59"/>
      <c r="IY3" s="59"/>
      <c r="IZ3" s="59"/>
      <c r="JA3" s="59"/>
      <c r="JB3" s="59"/>
      <c r="JC3" s="59"/>
      <c r="JD3" s="59"/>
      <c r="JE3" s="59"/>
      <c r="JF3" s="59"/>
      <c r="JG3" s="59"/>
      <c r="JH3" s="59"/>
      <c r="JI3" s="59"/>
      <c r="JJ3" s="59"/>
      <c r="JK3" s="59"/>
      <c r="JL3" s="59"/>
      <c r="JM3" s="59"/>
      <c r="JN3" s="59"/>
      <c r="JO3" s="59"/>
      <c r="JP3" s="59"/>
      <c r="JQ3" s="59"/>
      <c r="JR3" s="59"/>
      <c r="JS3" s="59"/>
      <c r="JT3" s="59"/>
      <c r="JU3" s="59"/>
      <c r="JV3" s="59"/>
      <c r="JW3" s="60"/>
      <c r="JX3" s="58"/>
      <c r="JY3" s="59"/>
      <c r="JZ3" s="59"/>
      <c r="KA3" s="59"/>
      <c r="KB3" s="59"/>
      <c r="KC3" s="59"/>
      <c r="KD3" s="59"/>
      <c r="KE3" s="59"/>
      <c r="KF3" s="59"/>
      <c r="KG3" s="59"/>
      <c r="KH3" s="59"/>
      <c r="KI3" s="59"/>
      <c r="KJ3" s="59"/>
      <c r="KK3" s="59"/>
      <c r="KL3" s="59"/>
      <c r="KM3" s="59"/>
      <c r="KN3" s="59"/>
      <c r="KO3" s="59"/>
      <c r="KP3" s="59"/>
      <c r="KQ3" s="59"/>
      <c r="KR3" s="59"/>
      <c r="KS3" s="59"/>
      <c r="KT3" s="59"/>
      <c r="KU3" s="59"/>
      <c r="KV3" s="59"/>
      <c r="KW3" s="59"/>
      <c r="KX3" s="59"/>
      <c r="KY3" s="59"/>
      <c r="KZ3" s="59"/>
      <c r="LA3" s="59"/>
      <c r="LB3" s="59"/>
      <c r="LC3" s="59"/>
      <c r="LD3" s="59"/>
      <c r="LE3" s="59"/>
      <c r="LF3" s="59"/>
      <c r="LG3" s="59"/>
      <c r="LH3" s="59"/>
      <c r="LI3" s="59"/>
      <c r="LJ3" s="59"/>
      <c r="LK3" s="60"/>
      <c r="LL3" s="46" t="s">
        <v>56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8"/>
      <c r="NM3" s="54" t="s">
        <v>16</v>
      </c>
    </row>
    <row r="4" spans="1:377" s="2" customFormat="1" x14ac:dyDescent="0.55000000000000004">
      <c r="A4" s="55"/>
      <c r="B4" s="55"/>
      <c r="C4" s="36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9" t="s">
        <v>5</v>
      </c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1"/>
      <c r="BE4" s="46" t="s">
        <v>6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8"/>
      <c r="BR4" s="46" t="s">
        <v>7</v>
      </c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8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6" t="s">
        <v>87</v>
      </c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8"/>
      <c r="NM4" s="55"/>
    </row>
    <row r="5" spans="1:377" s="2" customFormat="1" x14ac:dyDescent="0.55000000000000004">
      <c r="A5" s="36"/>
      <c r="B5" s="36"/>
      <c r="C5" s="36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:CC5" si="4">+BF5</f>
        <v>พ.ย.</v>
      </c>
      <c r="BT5" s="16" t="str">
        <f t="shared" si="4"/>
        <v>ธ.ค.</v>
      </c>
      <c r="BU5" s="16" t="str">
        <f t="shared" si="4"/>
        <v>ม.ค.</v>
      </c>
      <c r="BV5" s="16" t="str">
        <f t="shared" si="4"/>
        <v>ก.พ.</v>
      </c>
      <c r="BW5" s="16" t="str">
        <f t="shared" si="4"/>
        <v>มี.ค.</v>
      </c>
      <c r="BX5" s="16" t="str">
        <f t="shared" si="4"/>
        <v>เม.ย.</v>
      </c>
      <c r="BY5" s="16" t="str">
        <f t="shared" si="4"/>
        <v>พ.ค.</v>
      </c>
      <c r="BZ5" s="16" t="str">
        <f t="shared" si="4"/>
        <v>มิ.ย.</v>
      </c>
      <c r="CA5" s="16" t="str">
        <f t="shared" si="4"/>
        <v>ก.ค.</v>
      </c>
      <c r="CB5" s="16" t="str">
        <f t="shared" si="4"/>
        <v>ส.ค.</v>
      </c>
      <c r="CC5" s="16" t="str">
        <f t="shared" si="4"/>
        <v>ก.ย.</v>
      </c>
      <c r="CD5" s="17" t="s">
        <v>16</v>
      </c>
      <c r="CE5" s="53"/>
      <c r="CF5" s="16" t="s">
        <v>88</v>
      </c>
      <c r="CG5" s="16" t="s">
        <v>89</v>
      </c>
      <c r="CH5" s="16" t="s">
        <v>90</v>
      </c>
      <c r="CI5" s="16" t="s">
        <v>91</v>
      </c>
      <c r="CJ5" s="16" t="s">
        <v>92</v>
      </c>
      <c r="CK5" s="16" t="s">
        <v>93</v>
      </c>
      <c r="CL5" s="16" t="s">
        <v>94</v>
      </c>
      <c r="CM5" s="16" t="s">
        <v>95</v>
      </c>
      <c r="CN5" s="16" t="s">
        <v>96</v>
      </c>
      <c r="CO5" s="16" t="s">
        <v>97</v>
      </c>
      <c r="CP5" s="16" t="s">
        <v>98</v>
      </c>
      <c r="CQ5" s="16" t="s">
        <v>99</v>
      </c>
      <c r="CR5" s="17" t="s">
        <v>16</v>
      </c>
      <c r="CS5" s="16" t="s">
        <v>88</v>
      </c>
      <c r="CT5" s="16" t="s">
        <v>89</v>
      </c>
      <c r="CU5" s="16" t="s">
        <v>90</v>
      </c>
      <c r="CV5" s="16" t="s">
        <v>91</v>
      </c>
      <c r="CW5" s="16" t="s">
        <v>92</v>
      </c>
      <c r="CX5" s="16" t="s">
        <v>93</v>
      </c>
      <c r="CY5" s="16" t="s">
        <v>94</v>
      </c>
      <c r="CZ5" s="16" t="s">
        <v>95</v>
      </c>
      <c r="DA5" s="16" t="s">
        <v>96</v>
      </c>
      <c r="DB5" s="16" t="s">
        <v>97</v>
      </c>
      <c r="DC5" s="16" t="s">
        <v>98</v>
      </c>
      <c r="DD5" s="16" t="s">
        <v>99</v>
      </c>
      <c r="DE5" s="17" t="s">
        <v>16</v>
      </c>
      <c r="DF5" s="16" t="s">
        <v>88</v>
      </c>
      <c r="DG5" s="16" t="s">
        <v>89</v>
      </c>
      <c r="DH5" s="16" t="s">
        <v>90</v>
      </c>
      <c r="DI5" s="16" t="s">
        <v>91</v>
      </c>
      <c r="DJ5" s="16" t="s">
        <v>92</v>
      </c>
      <c r="DK5" s="16" t="s">
        <v>93</v>
      </c>
      <c r="DL5" s="16" t="s">
        <v>94</v>
      </c>
      <c r="DM5" s="16" t="s">
        <v>95</v>
      </c>
      <c r="DN5" s="16" t="s">
        <v>96</v>
      </c>
      <c r="DO5" s="16" t="s">
        <v>97</v>
      </c>
      <c r="DP5" s="16" t="s">
        <v>98</v>
      </c>
      <c r="DQ5" s="16" t="s">
        <v>99</v>
      </c>
      <c r="DR5" s="17" t="s">
        <v>16</v>
      </c>
      <c r="DS5" s="53"/>
      <c r="DT5" s="16" t="s">
        <v>88</v>
      </c>
      <c r="DU5" s="16" t="s">
        <v>89</v>
      </c>
      <c r="DV5" s="16" t="s">
        <v>90</v>
      </c>
      <c r="DW5" s="16" t="s">
        <v>91</v>
      </c>
      <c r="DX5" s="16" t="s">
        <v>92</v>
      </c>
      <c r="DY5" s="16" t="s">
        <v>93</v>
      </c>
      <c r="DZ5" s="16" t="s">
        <v>94</v>
      </c>
      <c r="EA5" s="16" t="s">
        <v>95</v>
      </c>
      <c r="EB5" s="16" t="s">
        <v>96</v>
      </c>
      <c r="EC5" s="16" t="s">
        <v>97</v>
      </c>
      <c r="ED5" s="16" t="s">
        <v>98</v>
      </c>
      <c r="EE5" s="16" t="s">
        <v>99</v>
      </c>
      <c r="EF5" s="17" t="s">
        <v>16</v>
      </c>
      <c r="EG5" s="16" t="s">
        <v>88</v>
      </c>
      <c r="EH5" s="16" t="s">
        <v>89</v>
      </c>
      <c r="EI5" s="16" t="s">
        <v>90</v>
      </c>
      <c r="EJ5" s="16" t="s">
        <v>91</v>
      </c>
      <c r="EK5" s="16" t="s">
        <v>92</v>
      </c>
      <c r="EL5" s="16" t="s">
        <v>93</v>
      </c>
      <c r="EM5" s="16" t="s">
        <v>94</v>
      </c>
      <c r="EN5" s="16" t="s">
        <v>95</v>
      </c>
      <c r="EO5" s="16" t="s">
        <v>96</v>
      </c>
      <c r="EP5" s="16" t="s">
        <v>97</v>
      </c>
      <c r="EQ5" s="16" t="s">
        <v>98</v>
      </c>
      <c r="ER5" s="16" t="s">
        <v>99</v>
      </c>
      <c r="ES5" s="17" t="s">
        <v>16</v>
      </c>
      <c r="ET5" s="16" t="s">
        <v>88</v>
      </c>
      <c r="EU5" s="16" t="s">
        <v>89</v>
      </c>
      <c r="EV5" s="16" t="s">
        <v>90</v>
      </c>
      <c r="EW5" s="16" t="s">
        <v>91</v>
      </c>
      <c r="EX5" s="16" t="s">
        <v>92</v>
      </c>
      <c r="EY5" s="16" t="s">
        <v>93</v>
      </c>
      <c r="EZ5" s="16" t="s">
        <v>94</v>
      </c>
      <c r="FA5" s="16" t="s">
        <v>95</v>
      </c>
      <c r="FB5" s="16" t="s">
        <v>96</v>
      </c>
      <c r="FC5" s="16" t="s">
        <v>97</v>
      </c>
      <c r="FD5" s="16" t="s">
        <v>98</v>
      </c>
      <c r="FE5" s="16" t="s">
        <v>99</v>
      </c>
      <c r="FF5" s="17" t="s">
        <v>16</v>
      </c>
      <c r="FG5" s="53"/>
      <c r="FH5" s="16" t="s">
        <v>88</v>
      </c>
      <c r="FI5" s="16" t="s">
        <v>89</v>
      </c>
      <c r="FJ5" s="16" t="s">
        <v>90</v>
      </c>
      <c r="FK5" s="16" t="s">
        <v>91</v>
      </c>
      <c r="FL5" s="16" t="s">
        <v>92</v>
      </c>
      <c r="FM5" s="16" t="s">
        <v>93</v>
      </c>
      <c r="FN5" s="16" t="s">
        <v>94</v>
      </c>
      <c r="FO5" s="16" t="s">
        <v>95</v>
      </c>
      <c r="FP5" s="16" t="s">
        <v>96</v>
      </c>
      <c r="FQ5" s="16" t="s">
        <v>97</v>
      </c>
      <c r="FR5" s="16" t="s">
        <v>98</v>
      </c>
      <c r="FS5" s="16" t="s">
        <v>99</v>
      </c>
      <c r="FT5" s="17" t="s">
        <v>16</v>
      </c>
      <c r="FU5" s="16" t="s">
        <v>88</v>
      </c>
      <c r="FV5" s="16" t="s">
        <v>89</v>
      </c>
      <c r="FW5" s="16" t="s">
        <v>90</v>
      </c>
      <c r="FX5" s="16" t="s">
        <v>91</v>
      </c>
      <c r="FY5" s="16" t="s">
        <v>92</v>
      </c>
      <c r="FZ5" s="16" t="s">
        <v>93</v>
      </c>
      <c r="GA5" s="16" t="s">
        <v>94</v>
      </c>
      <c r="GB5" s="16" t="s">
        <v>95</v>
      </c>
      <c r="GC5" s="16" t="s">
        <v>96</v>
      </c>
      <c r="GD5" s="16" t="s">
        <v>97</v>
      </c>
      <c r="GE5" s="16" t="s">
        <v>98</v>
      </c>
      <c r="GF5" s="16" t="s">
        <v>99</v>
      </c>
      <c r="GG5" s="17" t="s">
        <v>16</v>
      </c>
      <c r="GH5" s="16" t="s">
        <v>88</v>
      </c>
      <c r="GI5" s="16" t="s">
        <v>89</v>
      </c>
      <c r="GJ5" s="16" t="s">
        <v>90</v>
      </c>
      <c r="GK5" s="16" t="s">
        <v>91</v>
      </c>
      <c r="GL5" s="16" t="s">
        <v>92</v>
      </c>
      <c r="GM5" s="16" t="s">
        <v>93</v>
      </c>
      <c r="GN5" s="16" t="s">
        <v>94</v>
      </c>
      <c r="GO5" s="16" t="s">
        <v>95</v>
      </c>
      <c r="GP5" s="16" t="s">
        <v>96</v>
      </c>
      <c r="GQ5" s="16" t="s">
        <v>97</v>
      </c>
      <c r="GR5" s="16" t="s">
        <v>98</v>
      </c>
      <c r="GS5" s="16" t="s">
        <v>99</v>
      </c>
      <c r="GT5" s="17" t="s">
        <v>16</v>
      </c>
      <c r="GU5" s="53"/>
      <c r="GV5" s="16" t="s">
        <v>88</v>
      </c>
      <c r="GW5" s="16" t="s">
        <v>89</v>
      </c>
      <c r="GX5" s="16" t="s">
        <v>90</v>
      </c>
      <c r="GY5" s="16" t="s">
        <v>91</v>
      </c>
      <c r="GZ5" s="16" t="s">
        <v>92</v>
      </c>
      <c r="HA5" s="16" t="s">
        <v>93</v>
      </c>
      <c r="HB5" s="16" t="s">
        <v>94</v>
      </c>
      <c r="HC5" s="16" t="s">
        <v>95</v>
      </c>
      <c r="HD5" s="16" t="s">
        <v>96</v>
      </c>
      <c r="HE5" s="16" t="s">
        <v>97</v>
      </c>
      <c r="HF5" s="16" t="s">
        <v>98</v>
      </c>
      <c r="HG5" s="16" t="s">
        <v>99</v>
      </c>
      <c r="HH5" s="17" t="s">
        <v>16</v>
      </c>
      <c r="HI5" s="16" t="s">
        <v>88</v>
      </c>
      <c r="HJ5" s="16" t="s">
        <v>89</v>
      </c>
      <c r="HK5" s="16" t="s">
        <v>90</v>
      </c>
      <c r="HL5" s="16" t="s">
        <v>91</v>
      </c>
      <c r="HM5" s="16" t="s">
        <v>92</v>
      </c>
      <c r="HN5" s="16" t="s">
        <v>93</v>
      </c>
      <c r="HO5" s="16" t="s">
        <v>94</v>
      </c>
      <c r="HP5" s="16" t="s">
        <v>95</v>
      </c>
      <c r="HQ5" s="16" t="s">
        <v>96</v>
      </c>
      <c r="HR5" s="16" t="s">
        <v>97</v>
      </c>
      <c r="HS5" s="16" t="s">
        <v>98</v>
      </c>
      <c r="HT5" s="16" t="s">
        <v>99</v>
      </c>
      <c r="HU5" s="17" t="s">
        <v>16</v>
      </c>
      <c r="HV5" s="16" t="s">
        <v>88</v>
      </c>
      <c r="HW5" s="16" t="s">
        <v>89</v>
      </c>
      <c r="HX5" s="16" t="s">
        <v>90</v>
      </c>
      <c r="HY5" s="16" t="s">
        <v>91</v>
      </c>
      <c r="HZ5" s="16" t="s">
        <v>92</v>
      </c>
      <c r="IA5" s="16" t="s">
        <v>93</v>
      </c>
      <c r="IB5" s="16" t="s">
        <v>94</v>
      </c>
      <c r="IC5" s="16" t="s">
        <v>95</v>
      </c>
      <c r="ID5" s="16" t="s">
        <v>96</v>
      </c>
      <c r="IE5" s="16" t="s">
        <v>97</v>
      </c>
      <c r="IF5" s="16" t="s">
        <v>98</v>
      </c>
      <c r="IG5" s="16" t="s">
        <v>99</v>
      </c>
      <c r="IH5" s="17" t="s">
        <v>16</v>
      </c>
      <c r="II5" s="53"/>
      <c r="IJ5" s="16" t="s">
        <v>88</v>
      </c>
      <c r="IK5" s="16" t="s">
        <v>89</v>
      </c>
      <c r="IL5" s="16" t="s">
        <v>90</v>
      </c>
      <c r="IM5" s="16" t="s">
        <v>91</v>
      </c>
      <c r="IN5" s="16" t="s">
        <v>92</v>
      </c>
      <c r="IO5" s="16" t="s">
        <v>93</v>
      </c>
      <c r="IP5" s="16" t="s">
        <v>94</v>
      </c>
      <c r="IQ5" s="16" t="s">
        <v>95</v>
      </c>
      <c r="IR5" s="16" t="s">
        <v>96</v>
      </c>
      <c r="IS5" s="16" t="s">
        <v>97</v>
      </c>
      <c r="IT5" s="16" t="s">
        <v>98</v>
      </c>
      <c r="IU5" s="16" t="s">
        <v>99</v>
      </c>
      <c r="IV5" s="17" t="s">
        <v>16</v>
      </c>
      <c r="IW5" s="16" t="s">
        <v>88</v>
      </c>
      <c r="IX5" s="16" t="s">
        <v>89</v>
      </c>
      <c r="IY5" s="16" t="s">
        <v>90</v>
      </c>
      <c r="IZ5" s="16" t="s">
        <v>91</v>
      </c>
      <c r="JA5" s="16" t="s">
        <v>92</v>
      </c>
      <c r="JB5" s="16" t="s">
        <v>93</v>
      </c>
      <c r="JC5" s="16" t="s">
        <v>94</v>
      </c>
      <c r="JD5" s="16" t="s">
        <v>95</v>
      </c>
      <c r="JE5" s="16" t="s">
        <v>96</v>
      </c>
      <c r="JF5" s="16" t="s">
        <v>97</v>
      </c>
      <c r="JG5" s="16" t="s">
        <v>98</v>
      </c>
      <c r="JH5" s="16" t="s">
        <v>99</v>
      </c>
      <c r="JI5" s="17" t="s">
        <v>16</v>
      </c>
      <c r="JJ5" s="16" t="s">
        <v>88</v>
      </c>
      <c r="JK5" s="16" t="s">
        <v>89</v>
      </c>
      <c r="JL5" s="16" t="s">
        <v>90</v>
      </c>
      <c r="JM5" s="16" t="s">
        <v>91</v>
      </c>
      <c r="JN5" s="16" t="s">
        <v>92</v>
      </c>
      <c r="JO5" s="16" t="s">
        <v>93</v>
      </c>
      <c r="JP5" s="16" t="s">
        <v>94</v>
      </c>
      <c r="JQ5" s="16" t="s">
        <v>95</v>
      </c>
      <c r="JR5" s="16" t="s">
        <v>96</v>
      </c>
      <c r="JS5" s="16" t="s">
        <v>97</v>
      </c>
      <c r="JT5" s="16" t="s">
        <v>98</v>
      </c>
      <c r="JU5" s="16" t="s">
        <v>99</v>
      </c>
      <c r="JV5" s="17" t="s">
        <v>16</v>
      </c>
      <c r="JW5" s="53"/>
      <c r="JX5" s="16" t="s">
        <v>88</v>
      </c>
      <c r="JY5" s="16" t="s">
        <v>89</v>
      </c>
      <c r="JZ5" s="16" t="s">
        <v>90</v>
      </c>
      <c r="KA5" s="16" t="s">
        <v>91</v>
      </c>
      <c r="KB5" s="16" t="s">
        <v>92</v>
      </c>
      <c r="KC5" s="16" t="s">
        <v>93</v>
      </c>
      <c r="KD5" s="16" t="s">
        <v>94</v>
      </c>
      <c r="KE5" s="16" t="s">
        <v>95</v>
      </c>
      <c r="KF5" s="16" t="s">
        <v>96</v>
      </c>
      <c r="KG5" s="16" t="s">
        <v>97</v>
      </c>
      <c r="KH5" s="16" t="s">
        <v>98</v>
      </c>
      <c r="KI5" s="16" t="s">
        <v>99</v>
      </c>
      <c r="KJ5" s="17" t="s">
        <v>16</v>
      </c>
      <c r="KK5" s="16" t="s">
        <v>88</v>
      </c>
      <c r="KL5" s="16" t="s">
        <v>89</v>
      </c>
      <c r="KM5" s="16" t="s">
        <v>90</v>
      </c>
      <c r="KN5" s="16" t="s">
        <v>91</v>
      </c>
      <c r="KO5" s="16" t="s">
        <v>92</v>
      </c>
      <c r="KP5" s="16" t="s">
        <v>93</v>
      </c>
      <c r="KQ5" s="16" t="s">
        <v>94</v>
      </c>
      <c r="KR5" s="16" t="s">
        <v>95</v>
      </c>
      <c r="KS5" s="16" t="s">
        <v>96</v>
      </c>
      <c r="KT5" s="16" t="s">
        <v>97</v>
      </c>
      <c r="KU5" s="16" t="s">
        <v>98</v>
      </c>
      <c r="KV5" s="16" t="s">
        <v>99</v>
      </c>
      <c r="KW5" s="17" t="s">
        <v>16</v>
      </c>
      <c r="KX5" s="16" t="s">
        <v>88</v>
      </c>
      <c r="KY5" s="16" t="s">
        <v>89</v>
      </c>
      <c r="KZ5" s="16" t="s">
        <v>90</v>
      </c>
      <c r="LA5" s="16" t="s">
        <v>91</v>
      </c>
      <c r="LB5" s="16" t="s">
        <v>92</v>
      </c>
      <c r="LC5" s="16" t="s">
        <v>93</v>
      </c>
      <c r="LD5" s="16" t="s">
        <v>94</v>
      </c>
      <c r="LE5" s="16" t="s">
        <v>95</v>
      </c>
      <c r="LF5" s="16" t="s">
        <v>96</v>
      </c>
      <c r="LG5" s="16" t="s">
        <v>97</v>
      </c>
      <c r="LH5" s="16" t="s">
        <v>98</v>
      </c>
      <c r="LI5" s="16" t="s">
        <v>99</v>
      </c>
      <c r="LJ5" s="17" t="s">
        <v>16</v>
      </c>
      <c r="LK5" s="53"/>
      <c r="LL5" s="16" t="str">
        <f>+BR5</f>
        <v>ต.ค.</v>
      </c>
      <c r="LM5" s="16" t="str">
        <f t="shared" ref="LM5:LW5" si="5">+BS5</f>
        <v>พ.ย.</v>
      </c>
      <c r="LN5" s="16" t="str">
        <f t="shared" si="5"/>
        <v>ธ.ค.</v>
      </c>
      <c r="LO5" s="16" t="str">
        <f t="shared" si="5"/>
        <v>ม.ค.</v>
      </c>
      <c r="LP5" s="16" t="str">
        <f t="shared" si="5"/>
        <v>ก.พ.</v>
      </c>
      <c r="LQ5" s="16" t="str">
        <f t="shared" si="5"/>
        <v>มี.ค.</v>
      </c>
      <c r="LR5" s="16" t="str">
        <f t="shared" si="5"/>
        <v>เม.ย.</v>
      </c>
      <c r="LS5" s="16" t="str">
        <f t="shared" si="5"/>
        <v>พ.ค.</v>
      </c>
      <c r="LT5" s="16" t="str">
        <f t="shared" si="5"/>
        <v>มิ.ย.</v>
      </c>
      <c r="LU5" s="16" t="str">
        <f t="shared" si="5"/>
        <v>ก.ค.</v>
      </c>
      <c r="LV5" s="16" t="str">
        <f t="shared" si="5"/>
        <v>ส.ค.</v>
      </c>
      <c r="LW5" s="16" t="str">
        <f t="shared" si="5"/>
        <v>ก.ย.</v>
      </c>
      <c r="LX5" s="17" t="s">
        <v>16</v>
      </c>
      <c r="LY5" s="16" t="s">
        <v>88</v>
      </c>
      <c r="LZ5" s="16" t="s">
        <v>89</v>
      </c>
      <c r="MA5" s="16" t="s">
        <v>90</v>
      </c>
      <c r="MB5" s="16" t="s">
        <v>91</v>
      </c>
      <c r="MC5" s="16" t="s">
        <v>92</v>
      </c>
      <c r="MD5" s="16" t="s">
        <v>93</v>
      </c>
      <c r="ME5" s="16" t="s">
        <v>94</v>
      </c>
      <c r="MF5" s="16" t="s">
        <v>95</v>
      </c>
      <c r="MG5" s="16" t="s">
        <v>96</v>
      </c>
      <c r="MH5" s="16" t="s">
        <v>97</v>
      </c>
      <c r="MI5" s="16" t="s">
        <v>98</v>
      </c>
      <c r="MJ5" s="16" t="s">
        <v>99</v>
      </c>
      <c r="MK5" s="17" t="s">
        <v>16</v>
      </c>
      <c r="ML5" s="16" t="s">
        <v>88</v>
      </c>
      <c r="MM5" s="16" t="s">
        <v>89</v>
      </c>
      <c r="MN5" s="16" t="s">
        <v>90</v>
      </c>
      <c r="MO5" s="16" t="s">
        <v>91</v>
      </c>
      <c r="MP5" s="16" t="s">
        <v>92</v>
      </c>
      <c r="MQ5" s="16" t="s">
        <v>93</v>
      </c>
      <c r="MR5" s="16" t="s">
        <v>94</v>
      </c>
      <c r="MS5" s="16" t="s">
        <v>95</v>
      </c>
      <c r="MT5" s="16" t="s">
        <v>96</v>
      </c>
      <c r="MU5" s="16" t="s">
        <v>97</v>
      </c>
      <c r="MV5" s="16" t="s">
        <v>98</v>
      </c>
      <c r="MW5" s="16" t="s">
        <v>99</v>
      </c>
      <c r="MX5" s="17" t="s">
        <v>16</v>
      </c>
      <c r="MY5" s="53"/>
      <c r="MZ5" s="16" t="s">
        <v>113</v>
      </c>
      <c r="NA5" s="16" t="s">
        <v>114</v>
      </c>
      <c r="NB5" s="16" t="s">
        <v>115</v>
      </c>
      <c r="NC5" s="16" t="s">
        <v>116</v>
      </c>
      <c r="ND5" s="16" t="s">
        <v>117</v>
      </c>
      <c r="NE5" s="16" t="s">
        <v>118</v>
      </c>
      <c r="NF5" s="16" t="s">
        <v>119</v>
      </c>
      <c r="NG5" s="16" t="s">
        <v>120</v>
      </c>
      <c r="NH5" s="16" t="s">
        <v>121</v>
      </c>
      <c r="NI5" s="16" t="s">
        <v>122</v>
      </c>
      <c r="NJ5" s="16" t="s">
        <v>123</v>
      </c>
      <c r="NK5" s="16" t="s">
        <v>124</v>
      </c>
      <c r="NL5" s="17" t="s">
        <v>16</v>
      </c>
      <c r="NM5" s="24"/>
    </row>
    <row r="6" spans="1:377" x14ac:dyDescent="0.55000000000000004">
      <c r="A6" s="5" t="s">
        <v>1</v>
      </c>
      <c r="B6" s="5" t="s">
        <v>8</v>
      </c>
      <c r="C6" s="5" t="s">
        <v>17</v>
      </c>
      <c r="D6" s="4">
        <v>124100</v>
      </c>
      <c r="E6" s="4">
        <v>124100</v>
      </c>
      <c r="F6" s="4">
        <v>124100</v>
      </c>
      <c r="G6" s="4">
        <v>124100</v>
      </c>
      <c r="H6" s="4">
        <f>129400+21200</f>
        <v>150600</v>
      </c>
      <c r="I6" s="4">
        <v>129400</v>
      </c>
      <c r="J6" s="32">
        <f>129400+8000</f>
        <v>137400</v>
      </c>
      <c r="K6" s="32">
        <f>129460+8000</f>
        <v>137460</v>
      </c>
      <c r="L6" s="4">
        <f>129400+8000</f>
        <v>137400</v>
      </c>
      <c r="M6" s="4">
        <f>14000+155650+8000</f>
        <v>177650</v>
      </c>
      <c r="N6" s="4">
        <f>155650+8000</f>
        <v>163650</v>
      </c>
      <c r="O6" s="4">
        <f>155650+8000</f>
        <v>163650</v>
      </c>
      <c r="P6" s="4">
        <f>SUM(D6:O6)</f>
        <v>1693610</v>
      </c>
      <c r="Q6" s="4">
        <v>3000</v>
      </c>
      <c r="R6" s="4">
        <v>3000</v>
      </c>
      <c r="S6" s="4">
        <v>3000</v>
      </c>
      <c r="T6" s="4">
        <v>3000</v>
      </c>
      <c r="U6" s="4">
        <v>3000</v>
      </c>
      <c r="V6" s="4">
        <f>3000-600</f>
        <v>2400</v>
      </c>
      <c r="W6" s="32">
        <v>2400</v>
      </c>
      <c r="X6" s="32">
        <v>2400</v>
      </c>
      <c r="Y6" s="4">
        <v>3000</v>
      </c>
      <c r="Z6" s="4">
        <f>700+3750</f>
        <v>4450</v>
      </c>
      <c r="AA6" s="4">
        <v>3750</v>
      </c>
      <c r="AB6" s="4">
        <f>3750-2250</f>
        <v>1500</v>
      </c>
      <c r="AC6" s="4">
        <f>SUM(Q6:AB6)</f>
        <v>34900</v>
      </c>
      <c r="AD6" s="4">
        <v>1991</v>
      </c>
      <c r="AE6" s="4">
        <v>1991</v>
      </c>
      <c r="AF6" s="4">
        <v>1991</v>
      </c>
      <c r="AG6" s="4">
        <v>1991</v>
      </c>
      <c r="AH6" s="4">
        <f>2110+480</f>
        <v>2590</v>
      </c>
      <c r="AI6" s="4">
        <v>3055</v>
      </c>
      <c r="AJ6" s="32">
        <v>3055</v>
      </c>
      <c r="AK6" s="32">
        <v>3055</v>
      </c>
      <c r="AL6" s="4">
        <v>3055</v>
      </c>
      <c r="AM6" s="4">
        <v>3055</v>
      </c>
      <c r="AN6" s="4">
        <v>3055</v>
      </c>
      <c r="AO6" s="4">
        <v>3055</v>
      </c>
      <c r="AP6" s="4">
        <f>SUM(AD6:AO6)</f>
        <v>31939</v>
      </c>
      <c r="AQ6" s="4">
        <f>+P6+AC6+AP6</f>
        <v>1760449</v>
      </c>
      <c r="AR6" s="4">
        <v>94500</v>
      </c>
      <c r="AS6" s="4">
        <v>94500</v>
      </c>
      <c r="AT6" s="4">
        <v>94500</v>
      </c>
      <c r="AU6" s="4">
        <v>94500</v>
      </c>
      <c r="AV6" s="4">
        <v>94500</v>
      </c>
      <c r="AW6" s="4">
        <v>94500</v>
      </c>
      <c r="AX6" s="4">
        <f t="shared" ref="AX6:BC6" si="6">94500+6000</f>
        <v>100500</v>
      </c>
      <c r="AY6" s="4">
        <f t="shared" si="6"/>
        <v>100500</v>
      </c>
      <c r="AZ6" s="4">
        <f t="shared" si="6"/>
        <v>100500</v>
      </c>
      <c r="BA6" s="4">
        <f t="shared" si="6"/>
        <v>100500</v>
      </c>
      <c r="BB6" s="4">
        <f t="shared" si="6"/>
        <v>100500</v>
      </c>
      <c r="BC6" s="4">
        <f t="shared" si="6"/>
        <v>100500</v>
      </c>
      <c r="BD6" s="4">
        <f>SUM(AR6:BC6)</f>
        <v>1170000</v>
      </c>
      <c r="BE6" s="4">
        <v>2250</v>
      </c>
      <c r="BF6" s="4">
        <v>2250</v>
      </c>
      <c r="BG6" s="4">
        <v>2250</v>
      </c>
      <c r="BH6" s="4">
        <v>2250</v>
      </c>
      <c r="BI6" s="4">
        <v>2250</v>
      </c>
      <c r="BJ6" s="4">
        <f>2250-450</f>
        <v>1800</v>
      </c>
      <c r="BK6" s="4">
        <v>1800</v>
      </c>
      <c r="BL6" s="4">
        <v>1800</v>
      </c>
      <c r="BM6" s="4">
        <v>2250</v>
      </c>
      <c r="BN6" s="4">
        <v>2250</v>
      </c>
      <c r="BO6" s="4">
        <v>2250</v>
      </c>
      <c r="BP6" s="4">
        <f>2250-1350</f>
        <v>900</v>
      </c>
      <c r="BQ6" s="4">
        <f>SUM(BE6:BP6)</f>
        <v>24300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945</v>
      </c>
      <c r="BX6" s="4">
        <v>2835</v>
      </c>
      <c r="BY6" s="4">
        <v>2835</v>
      </c>
      <c r="BZ6" s="4">
        <v>2835</v>
      </c>
      <c r="CA6" s="4">
        <v>2835</v>
      </c>
      <c r="CB6" s="4">
        <v>2835</v>
      </c>
      <c r="CC6" s="4">
        <v>2835</v>
      </c>
      <c r="CD6" s="4">
        <f>SUM(BR6:CC6)</f>
        <v>17955</v>
      </c>
      <c r="CE6" s="4">
        <f>+BD6+BQ6+CD6</f>
        <v>1212255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>
        <f>SUM(CF6:CQ6)</f>
        <v>0</v>
      </c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>
        <f>SUM(CS6:DD6)</f>
        <v>0</v>
      </c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>
        <f>SUM(DF6:DQ6)</f>
        <v>0</v>
      </c>
      <c r="DS6" s="4">
        <f>+CR6+DE6+DR6</f>
        <v>0</v>
      </c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>
        <f>SUM(DT6:EE6)</f>
        <v>0</v>
      </c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>
        <f>SUM(EG6:ER6)</f>
        <v>0</v>
      </c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>
        <f>SUM(ET6:FE6)</f>
        <v>0</v>
      </c>
      <c r="FG6" s="4">
        <f>+EF6+ES6+FF6</f>
        <v>0</v>
      </c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>
        <f>SUM(FH6:FS6)</f>
        <v>0</v>
      </c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>
        <f>SUM(FU6:GF6)</f>
        <v>0</v>
      </c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>
        <f>SUM(GH6:GS6)</f>
        <v>0</v>
      </c>
      <c r="GU6" s="4">
        <f>+FT6+GG6+GT6</f>
        <v>0</v>
      </c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>
        <f>SUM(GV6:HG6)</f>
        <v>0</v>
      </c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>
        <f>SUM(HI6:HT6)</f>
        <v>0</v>
      </c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f>SUM(HV6:IG6)</f>
        <v>0</v>
      </c>
      <c r="II6" s="4">
        <f>+HH6+HU6+IH6</f>
        <v>0</v>
      </c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>
        <f>SUM(IJ6:IU6)</f>
        <v>0</v>
      </c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>
        <f>SUM(IW6:JH6)</f>
        <v>0</v>
      </c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>
        <f>SUM(JJ6:JU6)</f>
        <v>0</v>
      </c>
      <c r="JW6" s="4">
        <f>+IV6+JI6+JV6</f>
        <v>0</v>
      </c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>
        <f>SUM(JX6:KI6)</f>
        <v>0</v>
      </c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>
        <f>SUM(KK6:KV6)</f>
        <v>0</v>
      </c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>
        <f>SUM(KX6:LI6)</f>
        <v>0</v>
      </c>
      <c r="LK6" s="4">
        <f>+KJ6+KW6+LJ6</f>
        <v>0</v>
      </c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>
        <f>SUM(LL6:LW6)</f>
        <v>0</v>
      </c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>
        <f>SUM(LY6:MJ6)</f>
        <v>0</v>
      </c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>
        <f>SUM(ML6:MW6)</f>
        <v>0</v>
      </c>
      <c r="MY6" s="4">
        <f>+LX6+MK6+MX6</f>
        <v>0</v>
      </c>
      <c r="MZ6" s="4">
        <v>5600</v>
      </c>
      <c r="NA6" s="4">
        <v>5600</v>
      </c>
      <c r="NB6" s="4">
        <v>5600</v>
      </c>
      <c r="NC6" s="4">
        <v>5600</v>
      </c>
      <c r="ND6" s="4">
        <v>5600</v>
      </c>
      <c r="NE6" s="4">
        <v>5600</v>
      </c>
      <c r="NF6" s="32">
        <v>5600</v>
      </c>
      <c r="NG6" s="32">
        <v>5600</v>
      </c>
      <c r="NH6" s="4">
        <v>5600</v>
      </c>
      <c r="NI6" s="4">
        <v>5600</v>
      </c>
      <c r="NJ6" s="4">
        <v>5600</v>
      </c>
      <c r="NK6" s="4">
        <v>5600</v>
      </c>
      <c r="NL6" s="4">
        <f>SUM(MZ6:NK6)</f>
        <v>67200</v>
      </c>
      <c r="NM6" s="13">
        <f>+AQ6+CE6+DS6+FG6+GU6+II6+JW6+LK6+MY6+NL6</f>
        <v>3039904</v>
      </c>
    </row>
    <row r="7" spans="1:377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7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8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9">SUM(AD7:AO7)</f>
        <v>0</v>
      </c>
      <c r="AQ7" s="4">
        <f t="shared" ref="AQ7:AQ40" si="10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11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12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13">SUM(BR7:CC7)</f>
        <v>0</v>
      </c>
      <c r="CE7" s="4">
        <f t="shared" ref="CE7:CE40" si="14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15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16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17">SUM(DF7:DQ7)</f>
        <v>0</v>
      </c>
      <c r="DS7" s="4">
        <f t="shared" ref="DS7:DS40" si="18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40" si="19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40" si="20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21">SUM(ET7:FE7)</f>
        <v>0</v>
      </c>
      <c r="FG7" s="4">
        <f t="shared" ref="FG7:FG40" si="22">+EF7+ES7+FF7</f>
        <v>0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>
        <f t="shared" ref="FT7:FT40" si="23">SUM(FH7:FS7)</f>
        <v>0</v>
      </c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>
        <f t="shared" ref="GG7:GG40" si="24">SUM(FU7:GF7)</f>
        <v>0</v>
      </c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>
        <f t="shared" ref="GT7:GT40" si="25">SUM(GH7:GS7)</f>
        <v>0</v>
      </c>
      <c r="GU7" s="4">
        <f t="shared" ref="GU7:GU40" si="26">+FT7+GG7+GT7</f>
        <v>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 t="shared" ref="HH7:HH40" si="27">SUM(GV7:HG7)</f>
        <v>0</v>
      </c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>
        <f t="shared" ref="HU7:HU40" si="28">SUM(HI7:HT7)</f>
        <v>0</v>
      </c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f t="shared" ref="IH7:IH40" si="29">SUM(HV7:IG7)</f>
        <v>0</v>
      </c>
      <c r="II7" s="4">
        <f t="shared" ref="II7:II40" si="30">+HH7+HU7+IH7</f>
        <v>0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31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32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33">SUM(JJ7:JU7)</f>
        <v>0</v>
      </c>
      <c r="JW7" s="4">
        <f t="shared" ref="JW7:JW40" si="34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35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36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37">SUM(KX7:LI7)</f>
        <v>0</v>
      </c>
      <c r="LK7" s="4">
        <f t="shared" ref="LK7:LK40" si="38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39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40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41">SUM(ML7:MW7)</f>
        <v>0</v>
      </c>
      <c r="MY7" s="4">
        <f t="shared" ref="MY7:MY40" si="42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>SUM(MZ7:NK7)</f>
        <v>0</v>
      </c>
      <c r="NM7" s="13">
        <f t="shared" ref="NM7:NM39" si="43">+AQ7+CE7+DS7+FG7+GU7+II7+JW7+LK7+MY7+NL7</f>
        <v>0</v>
      </c>
    </row>
    <row r="8" spans="1:377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7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8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9"/>
        <v>0</v>
      </c>
      <c r="AQ8" s="4">
        <f t="shared" si="10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11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12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13"/>
        <v>0</v>
      </c>
      <c r="CE8" s="4">
        <f t="shared" si="14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15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16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17"/>
        <v>0</v>
      </c>
      <c r="DS8" s="4">
        <f t="shared" si="18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19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20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21"/>
        <v>0</v>
      </c>
      <c r="FG8" s="4">
        <f t="shared" si="22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23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24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25"/>
        <v>0</v>
      </c>
      <c r="GU8" s="4">
        <f t="shared" si="26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27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28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29"/>
        <v>0</v>
      </c>
      <c r="II8" s="4">
        <f t="shared" si="30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31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32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33"/>
        <v>0</v>
      </c>
      <c r="JW8" s="4">
        <f t="shared" si="34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35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36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37"/>
        <v>0</v>
      </c>
      <c r="LK8" s="4">
        <f t="shared" si="38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39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40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41"/>
        <v>0</v>
      </c>
      <c r="MY8" s="4">
        <f t="shared" si="42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ref="NL8:NL40" si="44">SUM(MZ8:NK8)</f>
        <v>0</v>
      </c>
      <c r="NM8" s="13">
        <f t="shared" si="43"/>
        <v>0</v>
      </c>
    </row>
    <row r="9" spans="1:377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7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8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9"/>
        <v>0</v>
      </c>
      <c r="AQ9" s="4">
        <f t="shared" si="10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11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12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13"/>
        <v>0</v>
      </c>
      <c r="CE9" s="4">
        <f t="shared" si="14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15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16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17"/>
        <v>0</v>
      </c>
      <c r="DS9" s="4">
        <f t="shared" si="18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19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20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21"/>
        <v>0</v>
      </c>
      <c r="FG9" s="4">
        <f t="shared" si="22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23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24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25"/>
        <v>0</v>
      </c>
      <c r="GU9" s="4">
        <f t="shared" si="26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27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28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29"/>
        <v>0</v>
      </c>
      <c r="II9" s="4">
        <f t="shared" si="30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31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32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33"/>
        <v>0</v>
      </c>
      <c r="JW9" s="4">
        <f t="shared" si="34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35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36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37"/>
        <v>0</v>
      </c>
      <c r="LK9" s="4">
        <f t="shared" si="38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39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40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41"/>
        <v>0</v>
      </c>
      <c r="MY9" s="4">
        <f t="shared" si="42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44"/>
        <v>0</v>
      </c>
      <c r="NM9" s="13">
        <f t="shared" si="43"/>
        <v>0</v>
      </c>
    </row>
    <row r="10" spans="1:377" x14ac:dyDescent="0.55000000000000004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7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8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9"/>
        <v>0</v>
      </c>
      <c r="AQ10" s="4">
        <f t="shared" si="10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11"/>
        <v>0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f t="shared" si="12"/>
        <v>0</v>
      </c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>
        <f t="shared" si="13"/>
        <v>0</v>
      </c>
      <c r="CE10" s="4">
        <f t="shared" si="14"/>
        <v>0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>
        <f t="shared" si="15"/>
        <v>0</v>
      </c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>
        <f t="shared" si="16"/>
        <v>0</v>
      </c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>
        <f t="shared" si="17"/>
        <v>0</v>
      </c>
      <c r="DS10" s="4">
        <f t="shared" si="18"/>
        <v>0</v>
      </c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f t="shared" si="19"/>
        <v>0</v>
      </c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>
        <f t="shared" si="20"/>
        <v>0</v>
      </c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>
        <f t="shared" si="21"/>
        <v>0</v>
      </c>
      <c r="FG10" s="4">
        <f t="shared" si="22"/>
        <v>0</v>
      </c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>
        <f t="shared" si="23"/>
        <v>0</v>
      </c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>
        <f t="shared" si="24"/>
        <v>0</v>
      </c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>
        <f t="shared" si="25"/>
        <v>0</v>
      </c>
      <c r="GU10" s="4">
        <f t="shared" si="26"/>
        <v>0</v>
      </c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>
        <f t="shared" si="27"/>
        <v>0</v>
      </c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>
        <f t="shared" si="28"/>
        <v>0</v>
      </c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f t="shared" si="29"/>
        <v>0</v>
      </c>
      <c r="II10" s="4">
        <f t="shared" si="30"/>
        <v>0</v>
      </c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>
        <f t="shared" si="31"/>
        <v>0</v>
      </c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>
        <f t="shared" si="32"/>
        <v>0</v>
      </c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>
        <f t="shared" si="33"/>
        <v>0</v>
      </c>
      <c r="JW10" s="4">
        <f t="shared" si="34"/>
        <v>0</v>
      </c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>
        <f t="shared" si="35"/>
        <v>0</v>
      </c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>
        <f t="shared" si="36"/>
        <v>0</v>
      </c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>
        <f t="shared" si="37"/>
        <v>0</v>
      </c>
      <c r="LK10" s="4">
        <f t="shared" si="38"/>
        <v>0</v>
      </c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>
        <f t="shared" si="39"/>
        <v>0</v>
      </c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>
        <f t="shared" si="40"/>
        <v>0</v>
      </c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>
        <f t="shared" si="41"/>
        <v>0</v>
      </c>
      <c r="MY10" s="4">
        <f t="shared" si="42"/>
        <v>0</v>
      </c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>
        <f t="shared" si="44"/>
        <v>0</v>
      </c>
      <c r="NM10" s="13">
        <f t="shared" si="43"/>
        <v>0</v>
      </c>
    </row>
    <row r="11" spans="1:377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7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8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9"/>
        <v>0</v>
      </c>
      <c r="AQ11" s="4">
        <f t="shared" si="10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11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12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13"/>
        <v>0</v>
      </c>
      <c r="CE11" s="4">
        <f t="shared" si="14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15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16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17"/>
        <v>0</v>
      </c>
      <c r="DS11" s="4">
        <f t="shared" si="18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19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20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21"/>
        <v>0</v>
      </c>
      <c r="FG11" s="4">
        <f t="shared" si="22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23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24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25"/>
        <v>0</v>
      </c>
      <c r="GU11" s="4">
        <f t="shared" si="26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27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28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29"/>
        <v>0</v>
      </c>
      <c r="II11" s="4">
        <f t="shared" si="30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31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32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33"/>
        <v>0</v>
      </c>
      <c r="JW11" s="4">
        <f t="shared" si="34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35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36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37"/>
        <v>0</v>
      </c>
      <c r="LK11" s="4">
        <f t="shared" si="38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39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40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41"/>
        <v>0</v>
      </c>
      <c r="MY11" s="4">
        <f t="shared" si="42"/>
        <v>0</v>
      </c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>
        <f t="shared" si="44"/>
        <v>0</v>
      </c>
      <c r="NM11" s="13">
        <f t="shared" si="43"/>
        <v>0</v>
      </c>
    </row>
    <row r="12" spans="1:377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7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8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9"/>
        <v>0</v>
      </c>
      <c r="AQ12" s="4">
        <f t="shared" si="10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11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12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13"/>
        <v>0</v>
      </c>
      <c r="CE12" s="4">
        <f t="shared" si="14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15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16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17"/>
        <v>0</v>
      </c>
      <c r="DS12" s="4">
        <f t="shared" si="18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19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20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21"/>
        <v>0</v>
      </c>
      <c r="FG12" s="4">
        <f t="shared" si="22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23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24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25"/>
        <v>0</v>
      </c>
      <c r="GU12" s="4">
        <f t="shared" si="26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27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28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29"/>
        <v>0</v>
      </c>
      <c r="II12" s="4">
        <f t="shared" si="30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31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32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33"/>
        <v>0</v>
      </c>
      <c r="JW12" s="4">
        <f t="shared" si="34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35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36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37"/>
        <v>0</v>
      </c>
      <c r="LK12" s="4">
        <f t="shared" si="38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39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40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41"/>
        <v>0</v>
      </c>
      <c r="MY12" s="4">
        <f t="shared" si="42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44"/>
        <v>0</v>
      </c>
      <c r="NM12" s="13">
        <f t="shared" si="43"/>
        <v>0</v>
      </c>
    </row>
    <row r="13" spans="1:377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7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8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9"/>
        <v>0</v>
      </c>
      <c r="AQ13" s="4">
        <f t="shared" si="10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11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12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13"/>
        <v>0</v>
      </c>
      <c r="CE13" s="4">
        <f t="shared" si="14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15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16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17"/>
        <v>0</v>
      </c>
      <c r="DS13" s="4">
        <f t="shared" si="18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19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20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21"/>
        <v>0</v>
      </c>
      <c r="FG13" s="4">
        <f t="shared" si="22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23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24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25"/>
        <v>0</v>
      </c>
      <c r="GU13" s="4">
        <f t="shared" si="26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27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28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29"/>
        <v>0</v>
      </c>
      <c r="II13" s="4">
        <f t="shared" si="30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31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32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33"/>
        <v>0</v>
      </c>
      <c r="JW13" s="4">
        <f t="shared" si="34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35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36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37"/>
        <v>0</v>
      </c>
      <c r="LK13" s="4">
        <f t="shared" si="38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39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40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41"/>
        <v>0</v>
      </c>
      <c r="MY13" s="4">
        <f t="shared" si="42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44"/>
        <v>0</v>
      </c>
      <c r="NM13" s="13">
        <f t="shared" si="43"/>
        <v>0</v>
      </c>
    </row>
    <row r="14" spans="1:377" x14ac:dyDescent="0.55000000000000004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7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8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9"/>
        <v>0</v>
      </c>
      <c r="AQ14" s="4">
        <f t="shared" si="10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11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12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13"/>
        <v>0</v>
      </c>
      <c r="CE14" s="4">
        <f t="shared" si="14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15"/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>
        <f t="shared" si="16"/>
        <v>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17"/>
        <v>0</v>
      </c>
      <c r="DS14" s="4">
        <f t="shared" si="18"/>
        <v>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19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20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21"/>
        <v>0</v>
      </c>
      <c r="FG14" s="4">
        <f t="shared" si="22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23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24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25"/>
        <v>0</v>
      </c>
      <c r="GU14" s="4">
        <f t="shared" si="26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27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28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29"/>
        <v>0</v>
      </c>
      <c r="II14" s="4">
        <f t="shared" si="30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31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32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33"/>
        <v>0</v>
      </c>
      <c r="JW14" s="4">
        <f t="shared" si="34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35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36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37"/>
        <v>0</v>
      </c>
      <c r="LK14" s="4">
        <f t="shared" si="38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39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40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41"/>
        <v>0</v>
      </c>
      <c r="MY14" s="4">
        <f t="shared" si="42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44"/>
        <v>0</v>
      </c>
      <c r="NM14" s="13">
        <f t="shared" si="43"/>
        <v>0</v>
      </c>
    </row>
    <row r="15" spans="1:377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7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8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9"/>
        <v>0</v>
      </c>
      <c r="AQ15" s="4">
        <f t="shared" si="10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11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12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13"/>
        <v>0</v>
      </c>
      <c r="CE15" s="4">
        <f t="shared" si="14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15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16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17"/>
        <v>0</v>
      </c>
      <c r="DS15" s="4">
        <f t="shared" si="18"/>
        <v>0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>
        <f t="shared" si="19"/>
        <v>0</v>
      </c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20"/>
        <v>0</v>
      </c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21"/>
        <v>0</v>
      </c>
      <c r="FG15" s="4">
        <f t="shared" si="22"/>
        <v>0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>
        <f t="shared" si="23"/>
        <v>0</v>
      </c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>
        <f t="shared" si="24"/>
        <v>0</v>
      </c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>
        <f t="shared" si="25"/>
        <v>0</v>
      </c>
      <c r="GU15" s="4">
        <f t="shared" si="26"/>
        <v>0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27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28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29"/>
        <v>0</v>
      </c>
      <c r="II15" s="4">
        <f t="shared" si="30"/>
        <v>0</v>
      </c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f t="shared" si="31"/>
        <v>0</v>
      </c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>
        <f t="shared" si="32"/>
        <v>0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>
        <f t="shared" si="33"/>
        <v>0</v>
      </c>
      <c r="JW15" s="4">
        <f t="shared" si="34"/>
        <v>0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f t="shared" si="35"/>
        <v>0</v>
      </c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>
        <f t="shared" si="36"/>
        <v>0</v>
      </c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>
        <f t="shared" si="37"/>
        <v>0</v>
      </c>
      <c r="LK15" s="4">
        <f t="shared" si="38"/>
        <v>0</v>
      </c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>
        <f t="shared" si="39"/>
        <v>0</v>
      </c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>
        <f t="shared" si="40"/>
        <v>0</v>
      </c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>
        <f t="shared" si="41"/>
        <v>0</v>
      </c>
      <c r="MY15" s="4">
        <f t="shared" si="42"/>
        <v>0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44"/>
        <v>0</v>
      </c>
      <c r="NM15" s="13">
        <f t="shared" si="43"/>
        <v>0</v>
      </c>
    </row>
    <row r="16" spans="1:377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7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8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9"/>
        <v>0</v>
      </c>
      <c r="AQ16" s="4">
        <f t="shared" si="10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11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12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13"/>
        <v>0</v>
      </c>
      <c r="CE16" s="4">
        <f t="shared" si="14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15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16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17"/>
        <v>0</v>
      </c>
      <c r="DS16" s="4">
        <f t="shared" si="18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19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20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21"/>
        <v>0</v>
      </c>
      <c r="FG16" s="4">
        <f t="shared" si="22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23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24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25"/>
        <v>0</v>
      </c>
      <c r="GU16" s="4">
        <f t="shared" si="26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27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28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29"/>
        <v>0</v>
      </c>
      <c r="II16" s="4">
        <f t="shared" si="30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31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32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33"/>
        <v>0</v>
      </c>
      <c r="JW16" s="4">
        <f t="shared" si="34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35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36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37"/>
        <v>0</v>
      </c>
      <c r="LK16" s="4">
        <f t="shared" si="38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39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40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41"/>
        <v>0</v>
      </c>
      <c r="MY16" s="4">
        <f t="shared" si="42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44"/>
        <v>0</v>
      </c>
      <c r="NM16" s="13">
        <f t="shared" si="43"/>
        <v>0</v>
      </c>
    </row>
    <row r="17" spans="1:377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7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8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9"/>
        <v>0</v>
      </c>
      <c r="AQ17" s="4">
        <f t="shared" si="10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11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12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13"/>
        <v>0</v>
      </c>
      <c r="CE17" s="4">
        <f t="shared" si="14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15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16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17"/>
        <v>0</v>
      </c>
      <c r="DS17" s="4">
        <f t="shared" si="18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19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20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21"/>
        <v>0</v>
      </c>
      <c r="FG17" s="4">
        <f t="shared" si="22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23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24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25"/>
        <v>0</v>
      </c>
      <c r="GU17" s="4">
        <f t="shared" si="26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27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28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29"/>
        <v>0</v>
      </c>
      <c r="II17" s="4">
        <f t="shared" si="30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31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32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33"/>
        <v>0</v>
      </c>
      <c r="JW17" s="4">
        <f t="shared" si="34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35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36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37"/>
        <v>0</v>
      </c>
      <c r="LK17" s="4">
        <f t="shared" si="38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39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40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41"/>
        <v>0</v>
      </c>
      <c r="MY17" s="4">
        <f t="shared" si="42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44"/>
        <v>0</v>
      </c>
      <c r="NM17" s="13">
        <f t="shared" si="43"/>
        <v>0</v>
      </c>
    </row>
    <row r="18" spans="1:377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7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8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9"/>
        <v>0</v>
      </c>
      <c r="AQ18" s="4">
        <f t="shared" si="10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11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12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13"/>
        <v>0</v>
      </c>
      <c r="CE18" s="4">
        <f t="shared" si="14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15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16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17"/>
        <v>0</v>
      </c>
      <c r="DS18" s="4">
        <f t="shared" si="18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19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20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21"/>
        <v>0</v>
      </c>
      <c r="FG18" s="4">
        <f t="shared" si="22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23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24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25"/>
        <v>0</v>
      </c>
      <c r="GU18" s="4">
        <f t="shared" si="26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27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28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29"/>
        <v>0</v>
      </c>
      <c r="II18" s="4">
        <f t="shared" si="30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31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32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33"/>
        <v>0</v>
      </c>
      <c r="JW18" s="4">
        <f t="shared" si="34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35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36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37"/>
        <v>0</v>
      </c>
      <c r="LK18" s="4">
        <f t="shared" si="38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39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40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41"/>
        <v>0</v>
      </c>
      <c r="MY18" s="4">
        <f t="shared" si="42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44"/>
        <v>0</v>
      </c>
      <c r="NM18" s="13">
        <f t="shared" si="43"/>
        <v>0</v>
      </c>
    </row>
    <row r="19" spans="1:377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7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8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9"/>
        <v>0</v>
      </c>
      <c r="AQ19" s="4">
        <f t="shared" si="10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11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12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13"/>
        <v>0</v>
      </c>
      <c r="CE19" s="4">
        <f t="shared" si="14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15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16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17"/>
        <v>0</v>
      </c>
      <c r="DS19" s="4">
        <f t="shared" si="18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19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20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21"/>
        <v>0</v>
      </c>
      <c r="FG19" s="4">
        <f t="shared" si="22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23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24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25"/>
        <v>0</v>
      </c>
      <c r="GU19" s="4">
        <f t="shared" si="26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27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28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29"/>
        <v>0</v>
      </c>
      <c r="II19" s="4">
        <f t="shared" si="30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31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32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33"/>
        <v>0</v>
      </c>
      <c r="JW19" s="4">
        <f t="shared" si="34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35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36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37"/>
        <v>0</v>
      </c>
      <c r="LK19" s="4">
        <f t="shared" si="38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39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40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41"/>
        <v>0</v>
      </c>
      <c r="MY19" s="4">
        <f t="shared" si="42"/>
        <v>0</v>
      </c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>
        <f t="shared" si="44"/>
        <v>0</v>
      </c>
      <c r="NM19" s="13">
        <f t="shared" si="43"/>
        <v>0</v>
      </c>
    </row>
    <row r="20" spans="1:377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7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8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9"/>
        <v>0</v>
      </c>
      <c r="AQ20" s="4">
        <f t="shared" si="10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11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12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13"/>
        <v>0</v>
      </c>
      <c r="CE20" s="4">
        <f t="shared" si="14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15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16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17"/>
        <v>0</v>
      </c>
      <c r="DS20" s="4">
        <f t="shared" si="18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19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20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21"/>
        <v>0</v>
      </c>
      <c r="FG20" s="4">
        <f t="shared" si="22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23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24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25"/>
        <v>0</v>
      </c>
      <c r="GU20" s="4">
        <f t="shared" si="26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27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28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29"/>
        <v>0</v>
      </c>
      <c r="II20" s="4">
        <f t="shared" si="30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31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32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33"/>
        <v>0</v>
      </c>
      <c r="JW20" s="4">
        <f t="shared" si="34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35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36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37"/>
        <v>0</v>
      </c>
      <c r="LK20" s="4">
        <f t="shared" si="38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39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40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41"/>
        <v>0</v>
      </c>
      <c r="MY20" s="4">
        <f t="shared" si="42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44"/>
        <v>0</v>
      </c>
      <c r="NM20" s="13">
        <f t="shared" si="43"/>
        <v>0</v>
      </c>
    </row>
    <row r="21" spans="1:377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7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8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9"/>
        <v>0</v>
      </c>
      <c r="AQ21" s="4">
        <f t="shared" si="10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11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12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13"/>
        <v>0</v>
      </c>
      <c r="CE21" s="4">
        <f t="shared" si="14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15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16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17"/>
        <v>0</v>
      </c>
      <c r="DS21" s="4">
        <f t="shared" si="18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19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20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21"/>
        <v>0</v>
      </c>
      <c r="FG21" s="4">
        <f t="shared" si="22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23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24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25"/>
        <v>0</v>
      </c>
      <c r="GU21" s="4">
        <f t="shared" si="26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27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28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29"/>
        <v>0</v>
      </c>
      <c r="II21" s="4">
        <f t="shared" si="30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31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32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33"/>
        <v>0</v>
      </c>
      <c r="JW21" s="4">
        <f t="shared" si="34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35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36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37"/>
        <v>0</v>
      </c>
      <c r="LK21" s="4">
        <f t="shared" si="38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39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40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41"/>
        <v>0</v>
      </c>
      <c r="MY21" s="4">
        <f t="shared" si="42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44"/>
        <v>0</v>
      </c>
      <c r="NM21" s="13">
        <f t="shared" si="43"/>
        <v>0</v>
      </c>
    </row>
    <row r="22" spans="1:377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7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8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9"/>
        <v>0</v>
      </c>
      <c r="AQ22" s="4">
        <f t="shared" si="10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11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12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13"/>
        <v>0</v>
      </c>
      <c r="CE22" s="4">
        <f t="shared" si="14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15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16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17"/>
        <v>0</v>
      </c>
      <c r="DS22" s="4">
        <f t="shared" si="18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19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20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21"/>
        <v>0</v>
      </c>
      <c r="FG22" s="4">
        <f t="shared" si="22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23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24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25"/>
        <v>0</v>
      </c>
      <c r="GU22" s="4">
        <f t="shared" si="26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27"/>
        <v>0</v>
      </c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>
        <f t="shared" si="28"/>
        <v>0</v>
      </c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f t="shared" si="29"/>
        <v>0</v>
      </c>
      <c r="II22" s="4">
        <f t="shared" si="30"/>
        <v>0</v>
      </c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f t="shared" si="31"/>
        <v>0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>
        <f t="shared" si="32"/>
        <v>0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>
        <f t="shared" si="33"/>
        <v>0</v>
      </c>
      <c r="JW22" s="4">
        <f t="shared" si="34"/>
        <v>0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f t="shared" si="35"/>
        <v>0</v>
      </c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>
        <f t="shared" si="36"/>
        <v>0</v>
      </c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>
        <f t="shared" si="37"/>
        <v>0</v>
      </c>
      <c r="LK22" s="4">
        <f t="shared" si="38"/>
        <v>0</v>
      </c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>
        <f t="shared" si="39"/>
        <v>0</v>
      </c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>
        <f t="shared" si="40"/>
        <v>0</v>
      </c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>
        <f t="shared" si="41"/>
        <v>0</v>
      </c>
      <c r="MY22" s="4">
        <f t="shared" si="42"/>
        <v>0</v>
      </c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>
        <f t="shared" si="44"/>
        <v>0</v>
      </c>
      <c r="NM22" s="13">
        <f t="shared" si="43"/>
        <v>0</v>
      </c>
    </row>
    <row r="23" spans="1:377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7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8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9"/>
        <v>0</v>
      </c>
      <c r="AQ23" s="4">
        <f t="shared" si="10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11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12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13"/>
        <v>0</v>
      </c>
      <c r="CE23" s="4">
        <f t="shared" si="14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15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16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17"/>
        <v>0</v>
      </c>
      <c r="DS23" s="4">
        <f t="shared" si="18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19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20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21"/>
        <v>0</v>
      </c>
      <c r="FG23" s="4">
        <f t="shared" si="22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23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24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25"/>
        <v>0</v>
      </c>
      <c r="GU23" s="4">
        <f t="shared" si="26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27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28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29"/>
        <v>0</v>
      </c>
      <c r="II23" s="4">
        <f t="shared" si="30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31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32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33"/>
        <v>0</v>
      </c>
      <c r="JW23" s="4">
        <f t="shared" si="34"/>
        <v>0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f t="shared" si="35"/>
        <v>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>
        <f t="shared" si="36"/>
        <v>0</v>
      </c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>
        <f t="shared" si="37"/>
        <v>0</v>
      </c>
      <c r="LK23" s="4">
        <f t="shared" si="38"/>
        <v>0</v>
      </c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>
        <f t="shared" si="39"/>
        <v>0</v>
      </c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>
        <f t="shared" si="40"/>
        <v>0</v>
      </c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>
        <f t="shared" si="41"/>
        <v>0</v>
      </c>
      <c r="MY23" s="4">
        <f t="shared" si="42"/>
        <v>0</v>
      </c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>
        <f t="shared" si="44"/>
        <v>0</v>
      </c>
      <c r="NM23" s="13">
        <f t="shared" si="43"/>
        <v>0</v>
      </c>
    </row>
    <row r="24" spans="1:377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7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8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9"/>
        <v>0</v>
      </c>
      <c r="AQ24" s="4">
        <f t="shared" si="10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11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12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13"/>
        <v>0</v>
      </c>
      <c r="CE24" s="4">
        <f t="shared" si="14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15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16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17"/>
        <v>0</v>
      </c>
      <c r="DS24" s="4">
        <f t="shared" si="18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19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20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21"/>
        <v>0</v>
      </c>
      <c r="FG24" s="4">
        <f t="shared" si="22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23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24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25"/>
        <v>0</v>
      </c>
      <c r="GU24" s="4">
        <f t="shared" si="26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27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28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29"/>
        <v>0</v>
      </c>
      <c r="II24" s="4">
        <f t="shared" si="30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31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32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33"/>
        <v>0</v>
      </c>
      <c r="JW24" s="4">
        <f t="shared" si="34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35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36"/>
        <v>0</v>
      </c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>
        <f t="shared" si="37"/>
        <v>0</v>
      </c>
      <c r="LK24" s="4">
        <f t="shared" si="38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39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40"/>
        <v>0</v>
      </c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>
        <f t="shared" si="41"/>
        <v>0</v>
      </c>
      <c r="MY24" s="4">
        <f t="shared" si="42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44"/>
        <v>0</v>
      </c>
      <c r="NM24" s="13">
        <f t="shared" si="43"/>
        <v>0</v>
      </c>
    </row>
    <row r="25" spans="1:377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7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8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9"/>
        <v>0</v>
      </c>
      <c r="AQ25" s="4">
        <f t="shared" si="10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11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12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13"/>
        <v>0</v>
      </c>
      <c r="CE25" s="4">
        <f t="shared" si="14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15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16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17"/>
        <v>0</v>
      </c>
      <c r="DS25" s="4">
        <f t="shared" si="18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19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20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21"/>
        <v>0</v>
      </c>
      <c r="FG25" s="4">
        <f t="shared" si="22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23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24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25"/>
        <v>0</v>
      </c>
      <c r="GU25" s="4">
        <f t="shared" si="26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27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28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29"/>
        <v>0</v>
      </c>
      <c r="II25" s="4">
        <f t="shared" si="30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31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32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33"/>
        <v>0</v>
      </c>
      <c r="JW25" s="4">
        <f t="shared" si="34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35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36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37"/>
        <v>0</v>
      </c>
      <c r="LK25" s="4">
        <f t="shared" si="38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39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40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41"/>
        <v>0</v>
      </c>
      <c r="MY25" s="4">
        <f t="shared" si="42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44"/>
        <v>0</v>
      </c>
      <c r="NM25" s="13">
        <f t="shared" si="43"/>
        <v>0</v>
      </c>
    </row>
    <row r="26" spans="1:377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7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8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9"/>
        <v>0</v>
      </c>
      <c r="AQ26" s="4">
        <f t="shared" si="10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11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12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13"/>
        <v>0</v>
      </c>
      <c r="CE26" s="4">
        <f t="shared" si="14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15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16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17"/>
        <v>0</v>
      </c>
      <c r="DS26" s="4">
        <f t="shared" si="18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19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20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21"/>
        <v>0</v>
      </c>
      <c r="FG26" s="4">
        <f t="shared" si="22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23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24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25"/>
        <v>0</v>
      </c>
      <c r="GU26" s="4">
        <f t="shared" si="26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27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28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29"/>
        <v>0</v>
      </c>
      <c r="II26" s="4">
        <f t="shared" si="30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31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32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33"/>
        <v>0</v>
      </c>
      <c r="JW26" s="4">
        <f t="shared" si="34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35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36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37"/>
        <v>0</v>
      </c>
      <c r="LK26" s="4">
        <f t="shared" si="38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39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40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41"/>
        <v>0</v>
      </c>
      <c r="MY26" s="4">
        <f t="shared" si="42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44"/>
        <v>0</v>
      </c>
      <c r="NM26" s="13">
        <f t="shared" si="43"/>
        <v>0</v>
      </c>
    </row>
    <row r="27" spans="1:377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7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8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9"/>
        <v>0</v>
      </c>
      <c r="AQ27" s="4">
        <f t="shared" si="10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11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12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13"/>
        <v>0</v>
      </c>
      <c r="CE27" s="4">
        <f t="shared" si="14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15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16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17"/>
        <v>0</v>
      </c>
      <c r="DS27" s="4">
        <f t="shared" si="18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19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20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21"/>
        <v>0</v>
      </c>
      <c r="FG27" s="4">
        <f t="shared" si="22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23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24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25"/>
        <v>0</v>
      </c>
      <c r="GU27" s="4">
        <f t="shared" si="26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27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28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29"/>
        <v>0</v>
      </c>
      <c r="II27" s="4">
        <f t="shared" si="30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31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32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33"/>
        <v>0</v>
      </c>
      <c r="JW27" s="4">
        <f t="shared" si="34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35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36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37"/>
        <v>0</v>
      </c>
      <c r="LK27" s="4">
        <f t="shared" si="38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39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40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41"/>
        <v>0</v>
      </c>
      <c r="MY27" s="4">
        <f t="shared" si="42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44"/>
        <v>0</v>
      </c>
      <c r="NM27" s="13">
        <f t="shared" si="43"/>
        <v>0</v>
      </c>
    </row>
    <row r="28" spans="1:377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7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8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9"/>
        <v>0</v>
      </c>
      <c r="AQ28" s="4">
        <f t="shared" si="10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11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12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13"/>
        <v>0</v>
      </c>
      <c r="CE28" s="4">
        <f t="shared" si="14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15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16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17"/>
        <v>0</v>
      </c>
      <c r="DS28" s="4">
        <f t="shared" si="18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19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20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21"/>
        <v>0</v>
      </c>
      <c r="FG28" s="4">
        <f t="shared" si="22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23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24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25"/>
        <v>0</v>
      </c>
      <c r="GU28" s="4">
        <f t="shared" si="26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27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28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29"/>
        <v>0</v>
      </c>
      <c r="II28" s="4">
        <f t="shared" si="30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31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32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33"/>
        <v>0</v>
      </c>
      <c r="JW28" s="4">
        <f t="shared" si="34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35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36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37"/>
        <v>0</v>
      </c>
      <c r="LK28" s="4">
        <f t="shared" si="38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39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40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41"/>
        <v>0</v>
      </c>
      <c r="MY28" s="4">
        <f t="shared" si="42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44"/>
        <v>0</v>
      </c>
      <c r="NM28" s="13">
        <f t="shared" si="43"/>
        <v>0</v>
      </c>
    </row>
    <row r="29" spans="1:377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7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8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9"/>
        <v>0</v>
      </c>
      <c r="AQ29" s="4">
        <f t="shared" si="10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11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12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13"/>
        <v>0</v>
      </c>
      <c r="CE29" s="4">
        <f t="shared" si="14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15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16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17"/>
        <v>0</v>
      </c>
      <c r="DS29" s="4">
        <f t="shared" si="18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19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20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21"/>
        <v>0</v>
      </c>
      <c r="FG29" s="4">
        <f t="shared" si="22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23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24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25"/>
        <v>0</v>
      </c>
      <c r="GU29" s="4">
        <f t="shared" si="26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27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28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29"/>
        <v>0</v>
      </c>
      <c r="II29" s="4">
        <f t="shared" si="30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31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32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33"/>
        <v>0</v>
      </c>
      <c r="JW29" s="4">
        <f t="shared" si="34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35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36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37"/>
        <v>0</v>
      </c>
      <c r="LK29" s="4">
        <f t="shared" si="38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39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40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41"/>
        <v>0</v>
      </c>
      <c r="MY29" s="4">
        <f t="shared" si="42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44"/>
        <v>0</v>
      </c>
      <c r="NM29" s="13">
        <f t="shared" si="43"/>
        <v>0</v>
      </c>
    </row>
    <row r="30" spans="1:377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7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8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9"/>
        <v>0</v>
      </c>
      <c r="AQ30" s="4">
        <f t="shared" si="10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11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12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13"/>
        <v>0</v>
      </c>
      <c r="CE30" s="4">
        <f t="shared" si="14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15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16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17"/>
        <v>0</v>
      </c>
      <c r="DS30" s="4">
        <f t="shared" si="18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19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20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21"/>
        <v>0</v>
      </c>
      <c r="FG30" s="4">
        <f t="shared" si="22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23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24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25"/>
        <v>0</v>
      </c>
      <c r="GU30" s="4">
        <f t="shared" si="26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27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28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29"/>
        <v>0</v>
      </c>
      <c r="II30" s="4">
        <f t="shared" si="30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31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32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33"/>
        <v>0</v>
      </c>
      <c r="JW30" s="4">
        <f t="shared" si="34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35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36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37"/>
        <v>0</v>
      </c>
      <c r="LK30" s="4">
        <f t="shared" si="38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39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40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41"/>
        <v>0</v>
      </c>
      <c r="MY30" s="4">
        <f t="shared" si="42"/>
        <v>0</v>
      </c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>
        <f t="shared" si="44"/>
        <v>0</v>
      </c>
      <c r="NM30" s="13">
        <f t="shared" si="43"/>
        <v>0</v>
      </c>
    </row>
    <row r="31" spans="1:377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7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8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9"/>
        <v>0</v>
      </c>
      <c r="AQ31" s="4">
        <f t="shared" si="10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11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12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13"/>
        <v>0</v>
      </c>
      <c r="CE31" s="4">
        <f t="shared" si="14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15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16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17"/>
        <v>0</v>
      </c>
      <c r="DS31" s="4">
        <f t="shared" si="18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19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20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21"/>
        <v>0</v>
      </c>
      <c r="FG31" s="4">
        <f t="shared" si="22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23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24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25"/>
        <v>0</v>
      </c>
      <c r="GU31" s="4">
        <f t="shared" si="26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27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28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29"/>
        <v>0</v>
      </c>
      <c r="II31" s="4">
        <f t="shared" si="30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31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32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33"/>
        <v>0</v>
      </c>
      <c r="JW31" s="4">
        <f t="shared" si="34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35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36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37"/>
        <v>0</v>
      </c>
      <c r="LK31" s="4">
        <f t="shared" si="38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39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40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41"/>
        <v>0</v>
      </c>
      <c r="MY31" s="4">
        <f t="shared" si="42"/>
        <v>0</v>
      </c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>
        <f>SUM(MZ31:NK31)</f>
        <v>0</v>
      </c>
      <c r="NM31" s="13">
        <f t="shared" si="43"/>
        <v>0</v>
      </c>
    </row>
    <row r="32" spans="1:377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7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8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9"/>
        <v>0</v>
      </c>
      <c r="AQ32" s="4">
        <f t="shared" si="10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11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12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13"/>
        <v>0</v>
      </c>
      <c r="CE32" s="4">
        <f t="shared" si="14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15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16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17"/>
        <v>0</v>
      </c>
      <c r="DS32" s="4">
        <f t="shared" si="18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19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20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21"/>
        <v>0</v>
      </c>
      <c r="FG32" s="4">
        <f t="shared" si="22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23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24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25"/>
        <v>0</v>
      </c>
      <c r="GU32" s="4">
        <f t="shared" si="26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27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28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29"/>
        <v>0</v>
      </c>
      <c r="II32" s="4">
        <f t="shared" si="30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31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32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33"/>
        <v>0</v>
      </c>
      <c r="JW32" s="4">
        <f t="shared" si="34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35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36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37"/>
        <v>0</v>
      </c>
      <c r="LK32" s="4">
        <f t="shared" si="38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39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40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41"/>
        <v>0</v>
      </c>
      <c r="MY32" s="4">
        <f t="shared" si="42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44"/>
        <v>0</v>
      </c>
      <c r="NM32" s="13">
        <f t="shared" si="43"/>
        <v>0</v>
      </c>
    </row>
    <row r="33" spans="1:377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7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8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9"/>
        <v>0</v>
      </c>
      <c r="AQ33" s="4">
        <f t="shared" si="10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11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12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13"/>
        <v>0</v>
      </c>
      <c r="CE33" s="4">
        <f t="shared" si="14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15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16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17"/>
        <v>0</v>
      </c>
      <c r="DS33" s="4">
        <f t="shared" si="18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19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20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21"/>
        <v>0</v>
      </c>
      <c r="FG33" s="4">
        <f t="shared" si="22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23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24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25"/>
        <v>0</v>
      </c>
      <c r="GU33" s="4">
        <f t="shared" si="26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27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28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29"/>
        <v>0</v>
      </c>
      <c r="II33" s="4">
        <f t="shared" si="30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31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32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33"/>
        <v>0</v>
      </c>
      <c r="JW33" s="4">
        <f t="shared" si="34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35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36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37"/>
        <v>0</v>
      </c>
      <c r="LK33" s="4">
        <f t="shared" si="38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39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40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41"/>
        <v>0</v>
      </c>
      <c r="MY33" s="4">
        <f t="shared" si="42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44"/>
        <v>0</v>
      </c>
      <c r="NM33" s="13">
        <f t="shared" si="43"/>
        <v>0</v>
      </c>
    </row>
    <row r="34" spans="1:377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7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8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9"/>
        <v>0</v>
      </c>
      <c r="AQ34" s="4">
        <f t="shared" si="10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11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12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13"/>
        <v>0</v>
      </c>
      <c r="CE34" s="4">
        <f t="shared" si="14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15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16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17"/>
        <v>0</v>
      </c>
      <c r="DS34" s="4">
        <f t="shared" si="18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19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20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21"/>
        <v>0</v>
      </c>
      <c r="FG34" s="4">
        <f t="shared" si="22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23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24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25"/>
        <v>0</v>
      </c>
      <c r="GU34" s="4">
        <f t="shared" si="26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27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28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29"/>
        <v>0</v>
      </c>
      <c r="II34" s="4">
        <f t="shared" si="30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31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32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33"/>
        <v>0</v>
      </c>
      <c r="JW34" s="4">
        <f t="shared" si="34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35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36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37"/>
        <v>0</v>
      </c>
      <c r="LK34" s="4">
        <f t="shared" si="38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39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40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41"/>
        <v>0</v>
      </c>
      <c r="MY34" s="4">
        <f t="shared" si="42"/>
        <v>0</v>
      </c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>
        <f t="shared" si="44"/>
        <v>0</v>
      </c>
      <c r="NM34" s="13">
        <f t="shared" si="43"/>
        <v>0</v>
      </c>
    </row>
    <row r="35" spans="1:377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7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8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9"/>
        <v>0</v>
      </c>
      <c r="AQ35" s="4">
        <f t="shared" si="10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11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12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13"/>
        <v>0</v>
      </c>
      <c r="CE35" s="4">
        <f t="shared" si="14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15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16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17"/>
        <v>0</v>
      </c>
      <c r="DS35" s="4">
        <f t="shared" si="18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19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20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21"/>
        <v>0</v>
      </c>
      <c r="FG35" s="4">
        <f t="shared" si="22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23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24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25"/>
        <v>0</v>
      </c>
      <c r="GU35" s="4">
        <f t="shared" si="26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27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28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29"/>
        <v>0</v>
      </c>
      <c r="II35" s="4">
        <f t="shared" si="30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31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32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33"/>
        <v>0</v>
      </c>
      <c r="JW35" s="4">
        <f t="shared" si="34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35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36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37"/>
        <v>0</v>
      </c>
      <c r="LK35" s="4">
        <f t="shared" si="38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39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40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41"/>
        <v>0</v>
      </c>
      <c r="MY35" s="4">
        <f t="shared" si="42"/>
        <v>0</v>
      </c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4">
        <f t="shared" si="44"/>
        <v>0</v>
      </c>
      <c r="NM35" s="13">
        <f t="shared" si="43"/>
        <v>0</v>
      </c>
    </row>
    <row r="36" spans="1:377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7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8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9"/>
        <v>0</v>
      </c>
      <c r="AQ36" s="4">
        <f t="shared" si="10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11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12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13"/>
        <v>0</v>
      </c>
      <c r="CE36" s="4">
        <f t="shared" si="14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15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16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17"/>
        <v>0</v>
      </c>
      <c r="DS36" s="4">
        <f t="shared" si="18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19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20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21"/>
        <v>0</v>
      </c>
      <c r="FG36" s="4">
        <f t="shared" si="22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23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24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25"/>
        <v>0</v>
      </c>
      <c r="GU36" s="4">
        <f t="shared" si="26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27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28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29"/>
        <v>0</v>
      </c>
      <c r="II36" s="4">
        <f t="shared" si="30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31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32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33"/>
        <v>0</v>
      </c>
      <c r="JW36" s="4">
        <f t="shared" si="34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35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36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37"/>
        <v>0</v>
      </c>
      <c r="LK36" s="4">
        <f t="shared" si="38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39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40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41"/>
        <v>0</v>
      </c>
      <c r="MY36" s="4">
        <f t="shared" si="42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44"/>
        <v>0</v>
      </c>
      <c r="NM36" s="13">
        <f t="shared" si="43"/>
        <v>0</v>
      </c>
    </row>
    <row r="37" spans="1:377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7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8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9"/>
        <v>0</v>
      </c>
      <c r="AQ37" s="4">
        <f t="shared" si="10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11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12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13"/>
        <v>0</v>
      </c>
      <c r="CE37" s="4">
        <f t="shared" si="14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15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16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17"/>
        <v>0</v>
      </c>
      <c r="DS37" s="4">
        <f t="shared" si="18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19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20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21"/>
        <v>0</v>
      </c>
      <c r="FG37" s="4">
        <f t="shared" si="22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23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24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25"/>
        <v>0</v>
      </c>
      <c r="GU37" s="4">
        <f t="shared" si="26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27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28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29"/>
        <v>0</v>
      </c>
      <c r="II37" s="4">
        <f t="shared" si="30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31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32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33"/>
        <v>0</v>
      </c>
      <c r="JW37" s="4">
        <f t="shared" si="34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35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36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37"/>
        <v>0</v>
      </c>
      <c r="LK37" s="4">
        <f t="shared" si="38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39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40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41"/>
        <v>0</v>
      </c>
      <c r="MY37" s="4">
        <f t="shared" si="42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44"/>
        <v>0</v>
      </c>
      <c r="NM37" s="13">
        <f t="shared" si="43"/>
        <v>0</v>
      </c>
    </row>
    <row r="38" spans="1:377" x14ac:dyDescent="0.55000000000000004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7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8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9"/>
        <v>0</v>
      </c>
      <c r="AQ38" s="4">
        <f t="shared" si="10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11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12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13"/>
        <v>0</v>
      </c>
      <c r="CE38" s="4">
        <f t="shared" si="14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15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16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17"/>
        <v>0</v>
      </c>
      <c r="DS38" s="4">
        <f t="shared" si="18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19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20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21"/>
        <v>0</v>
      </c>
      <c r="FG38" s="4">
        <f t="shared" si="22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23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24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25"/>
        <v>0</v>
      </c>
      <c r="GU38" s="4">
        <f t="shared" si="26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27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28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29"/>
        <v>0</v>
      </c>
      <c r="II38" s="4">
        <f t="shared" si="30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31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32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33"/>
        <v>0</v>
      </c>
      <c r="JW38" s="4">
        <f t="shared" si="34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35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36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37"/>
        <v>0</v>
      </c>
      <c r="LK38" s="4">
        <f t="shared" si="38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39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40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41"/>
        <v>0</v>
      </c>
      <c r="MY38" s="4">
        <f t="shared" si="42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44"/>
        <v>0</v>
      </c>
      <c r="NM38" s="13">
        <f t="shared" si="43"/>
        <v>0</v>
      </c>
    </row>
    <row r="39" spans="1:377" x14ac:dyDescent="0.55000000000000004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7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8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9"/>
        <v>0</v>
      </c>
      <c r="AQ39" s="4">
        <f t="shared" si="10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11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12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13"/>
        <v>0</v>
      </c>
      <c r="CE39" s="4">
        <f t="shared" si="14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15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16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17"/>
        <v>0</v>
      </c>
      <c r="DS39" s="4">
        <f t="shared" si="18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19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20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21"/>
        <v>0</v>
      </c>
      <c r="FG39" s="4">
        <f t="shared" si="22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23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24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25"/>
        <v>0</v>
      </c>
      <c r="GU39" s="4">
        <f t="shared" si="26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27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28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29"/>
        <v>0</v>
      </c>
      <c r="II39" s="4">
        <f t="shared" si="30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31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32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33"/>
        <v>0</v>
      </c>
      <c r="JW39" s="4">
        <f t="shared" si="34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35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36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37"/>
        <v>0</v>
      </c>
      <c r="LK39" s="4">
        <f t="shared" si="38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39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40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41"/>
        <v>0</v>
      </c>
      <c r="MY39" s="4">
        <f t="shared" si="42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44"/>
        <v>0</v>
      </c>
      <c r="NM39" s="13">
        <f t="shared" si="43"/>
        <v>0</v>
      </c>
    </row>
    <row r="40" spans="1:377" s="10" customFormat="1" ht="24.75" thickBot="1" x14ac:dyDescent="0.6">
      <c r="A40" s="8"/>
      <c r="B40" s="8"/>
      <c r="C40" s="8"/>
      <c r="D40" s="9">
        <f>SUM(D6:D39)</f>
        <v>124100</v>
      </c>
      <c r="E40" s="9">
        <f t="shared" ref="E40:O40" si="45">SUM(E6:E39)</f>
        <v>124100</v>
      </c>
      <c r="F40" s="9">
        <f t="shared" si="45"/>
        <v>124100</v>
      </c>
      <c r="G40" s="9">
        <f t="shared" si="45"/>
        <v>124100</v>
      </c>
      <c r="H40" s="9">
        <f t="shared" si="45"/>
        <v>150600</v>
      </c>
      <c r="I40" s="9">
        <f t="shared" si="45"/>
        <v>129400</v>
      </c>
      <c r="J40" s="9">
        <f t="shared" si="45"/>
        <v>137400</v>
      </c>
      <c r="K40" s="9">
        <f t="shared" si="45"/>
        <v>137460</v>
      </c>
      <c r="L40" s="9">
        <f t="shared" si="45"/>
        <v>137400</v>
      </c>
      <c r="M40" s="9">
        <f t="shared" si="45"/>
        <v>177650</v>
      </c>
      <c r="N40" s="9">
        <f t="shared" si="45"/>
        <v>163650</v>
      </c>
      <c r="O40" s="9">
        <f t="shared" si="45"/>
        <v>163650</v>
      </c>
      <c r="P40" s="25">
        <f t="shared" si="7"/>
        <v>1693610</v>
      </c>
      <c r="Q40" s="9">
        <f>SUM(Q6:Q39)</f>
        <v>3000</v>
      </c>
      <c r="R40" s="9">
        <f t="shared" ref="R40:AB40" si="46">SUM(R6:R39)</f>
        <v>3000</v>
      </c>
      <c r="S40" s="9">
        <f t="shared" si="46"/>
        <v>3000</v>
      </c>
      <c r="T40" s="9">
        <f t="shared" si="46"/>
        <v>3000</v>
      </c>
      <c r="U40" s="9">
        <f t="shared" si="46"/>
        <v>3000</v>
      </c>
      <c r="V40" s="9">
        <f t="shared" si="46"/>
        <v>2400</v>
      </c>
      <c r="W40" s="9">
        <f t="shared" si="46"/>
        <v>2400</v>
      </c>
      <c r="X40" s="9">
        <f t="shared" si="46"/>
        <v>2400</v>
      </c>
      <c r="Y40" s="9">
        <f t="shared" si="46"/>
        <v>3000</v>
      </c>
      <c r="Z40" s="9">
        <f t="shared" si="46"/>
        <v>4450</v>
      </c>
      <c r="AA40" s="9">
        <f t="shared" si="46"/>
        <v>3750</v>
      </c>
      <c r="AB40" s="9">
        <f t="shared" si="46"/>
        <v>1500</v>
      </c>
      <c r="AC40" s="25">
        <f t="shared" si="8"/>
        <v>34900</v>
      </c>
      <c r="AD40" s="9">
        <f>SUM(AD6:AD39)</f>
        <v>1991</v>
      </c>
      <c r="AE40" s="9">
        <f t="shared" ref="AE40:AO40" si="47">SUM(AE6:AE39)</f>
        <v>1991</v>
      </c>
      <c r="AF40" s="9">
        <f t="shared" si="47"/>
        <v>1991</v>
      </c>
      <c r="AG40" s="9">
        <f t="shared" si="47"/>
        <v>1991</v>
      </c>
      <c r="AH40" s="9">
        <f t="shared" si="47"/>
        <v>2590</v>
      </c>
      <c r="AI40" s="9">
        <f t="shared" si="47"/>
        <v>3055</v>
      </c>
      <c r="AJ40" s="9">
        <f t="shared" si="47"/>
        <v>3055</v>
      </c>
      <c r="AK40" s="9">
        <f t="shared" si="47"/>
        <v>3055</v>
      </c>
      <c r="AL40" s="9">
        <f t="shared" si="47"/>
        <v>3055</v>
      </c>
      <c r="AM40" s="9">
        <f t="shared" si="47"/>
        <v>3055</v>
      </c>
      <c r="AN40" s="9">
        <f t="shared" si="47"/>
        <v>3055</v>
      </c>
      <c r="AO40" s="9">
        <f t="shared" si="47"/>
        <v>3055</v>
      </c>
      <c r="AP40" s="25">
        <f t="shared" si="9"/>
        <v>31939</v>
      </c>
      <c r="AQ40" s="25">
        <f t="shared" si="10"/>
        <v>1760449</v>
      </c>
      <c r="AR40" s="9">
        <f>SUM(AR6:AR39)</f>
        <v>94500</v>
      </c>
      <c r="AS40" s="9">
        <f t="shared" ref="AS40:BC40" si="48">SUM(AS6:AS39)</f>
        <v>94500</v>
      </c>
      <c r="AT40" s="9">
        <f t="shared" si="48"/>
        <v>94500</v>
      </c>
      <c r="AU40" s="9">
        <f t="shared" si="48"/>
        <v>94500</v>
      </c>
      <c r="AV40" s="9">
        <f t="shared" si="48"/>
        <v>94500</v>
      </c>
      <c r="AW40" s="9">
        <f t="shared" si="48"/>
        <v>94500</v>
      </c>
      <c r="AX40" s="9">
        <f t="shared" si="48"/>
        <v>100500</v>
      </c>
      <c r="AY40" s="9">
        <f t="shared" si="48"/>
        <v>100500</v>
      </c>
      <c r="AZ40" s="9">
        <f t="shared" si="48"/>
        <v>100500</v>
      </c>
      <c r="BA40" s="9">
        <f t="shared" si="48"/>
        <v>100500</v>
      </c>
      <c r="BB40" s="9">
        <f t="shared" si="48"/>
        <v>100500</v>
      </c>
      <c r="BC40" s="9">
        <f t="shared" si="48"/>
        <v>100500</v>
      </c>
      <c r="BD40" s="25">
        <f t="shared" si="11"/>
        <v>1170000</v>
      </c>
      <c r="BE40" s="9">
        <f>SUM(BE6:BE39)</f>
        <v>2250</v>
      </c>
      <c r="BF40" s="9">
        <f t="shared" ref="BF40:BP40" si="49">SUM(BF6:BF39)</f>
        <v>2250</v>
      </c>
      <c r="BG40" s="9">
        <f t="shared" si="49"/>
        <v>2250</v>
      </c>
      <c r="BH40" s="9">
        <f t="shared" si="49"/>
        <v>2250</v>
      </c>
      <c r="BI40" s="9">
        <f t="shared" si="49"/>
        <v>2250</v>
      </c>
      <c r="BJ40" s="9">
        <f t="shared" si="49"/>
        <v>1800</v>
      </c>
      <c r="BK40" s="9">
        <f t="shared" si="49"/>
        <v>1800</v>
      </c>
      <c r="BL40" s="9">
        <f t="shared" si="49"/>
        <v>1800</v>
      </c>
      <c r="BM40" s="9">
        <f t="shared" si="49"/>
        <v>2250</v>
      </c>
      <c r="BN40" s="9">
        <f t="shared" si="49"/>
        <v>2250</v>
      </c>
      <c r="BO40" s="9">
        <f t="shared" si="49"/>
        <v>2250</v>
      </c>
      <c r="BP40" s="9">
        <f t="shared" si="49"/>
        <v>900</v>
      </c>
      <c r="BQ40" s="25">
        <f t="shared" si="12"/>
        <v>24300</v>
      </c>
      <c r="BR40" s="9">
        <f>SUM(BR6:BR39)</f>
        <v>0</v>
      </c>
      <c r="BS40" s="9">
        <f t="shared" ref="BS40:CC40" si="50">SUM(BS6:BS39)</f>
        <v>0</v>
      </c>
      <c r="BT40" s="9">
        <f t="shared" si="50"/>
        <v>0</v>
      </c>
      <c r="BU40" s="9">
        <f t="shared" si="50"/>
        <v>0</v>
      </c>
      <c r="BV40" s="9">
        <f t="shared" si="50"/>
        <v>0</v>
      </c>
      <c r="BW40" s="9">
        <f t="shared" si="50"/>
        <v>945</v>
      </c>
      <c r="BX40" s="9">
        <f t="shared" si="50"/>
        <v>2835</v>
      </c>
      <c r="BY40" s="9">
        <f t="shared" si="50"/>
        <v>2835</v>
      </c>
      <c r="BZ40" s="9">
        <f t="shared" si="50"/>
        <v>2835</v>
      </c>
      <c r="CA40" s="9">
        <f t="shared" si="50"/>
        <v>2835</v>
      </c>
      <c r="CB40" s="9">
        <f t="shared" si="50"/>
        <v>2835</v>
      </c>
      <c r="CC40" s="9">
        <f t="shared" si="50"/>
        <v>2835</v>
      </c>
      <c r="CD40" s="25">
        <f t="shared" si="13"/>
        <v>17955</v>
      </c>
      <c r="CE40" s="25">
        <f t="shared" si="14"/>
        <v>1212255</v>
      </c>
      <c r="CF40" s="9">
        <f>SUM(CF6:CF39)</f>
        <v>0</v>
      </c>
      <c r="CG40" s="9">
        <f t="shared" ref="CG40:CQ40" si="51">SUM(CG6:CG39)</f>
        <v>0</v>
      </c>
      <c r="CH40" s="9">
        <f t="shared" si="51"/>
        <v>0</v>
      </c>
      <c r="CI40" s="9">
        <f t="shared" si="51"/>
        <v>0</v>
      </c>
      <c r="CJ40" s="9">
        <f t="shared" si="51"/>
        <v>0</v>
      </c>
      <c r="CK40" s="9">
        <f t="shared" si="51"/>
        <v>0</v>
      </c>
      <c r="CL40" s="9">
        <f t="shared" si="51"/>
        <v>0</v>
      </c>
      <c r="CM40" s="9">
        <f t="shared" si="51"/>
        <v>0</v>
      </c>
      <c r="CN40" s="9">
        <f t="shared" si="51"/>
        <v>0</v>
      </c>
      <c r="CO40" s="9">
        <f t="shared" si="51"/>
        <v>0</v>
      </c>
      <c r="CP40" s="9">
        <f t="shared" si="51"/>
        <v>0</v>
      </c>
      <c r="CQ40" s="9">
        <f t="shared" si="51"/>
        <v>0</v>
      </c>
      <c r="CR40" s="25">
        <f t="shared" si="15"/>
        <v>0</v>
      </c>
      <c r="CS40" s="9">
        <f>SUM(CS6:CS39)</f>
        <v>0</v>
      </c>
      <c r="CT40" s="9">
        <f t="shared" ref="CT40:DD40" si="52">SUM(CT6:CT39)</f>
        <v>0</v>
      </c>
      <c r="CU40" s="9">
        <f t="shared" si="52"/>
        <v>0</v>
      </c>
      <c r="CV40" s="9">
        <f t="shared" si="52"/>
        <v>0</v>
      </c>
      <c r="CW40" s="9">
        <f t="shared" si="52"/>
        <v>0</v>
      </c>
      <c r="CX40" s="9">
        <f t="shared" si="52"/>
        <v>0</v>
      </c>
      <c r="CY40" s="9">
        <f t="shared" si="52"/>
        <v>0</v>
      </c>
      <c r="CZ40" s="9">
        <f t="shared" si="52"/>
        <v>0</v>
      </c>
      <c r="DA40" s="9">
        <f t="shared" si="52"/>
        <v>0</v>
      </c>
      <c r="DB40" s="9">
        <f t="shared" si="52"/>
        <v>0</v>
      </c>
      <c r="DC40" s="9">
        <f t="shared" si="52"/>
        <v>0</v>
      </c>
      <c r="DD40" s="9">
        <f t="shared" si="52"/>
        <v>0</v>
      </c>
      <c r="DE40" s="25">
        <f t="shared" si="16"/>
        <v>0</v>
      </c>
      <c r="DF40" s="9">
        <f>SUM(DF6:DF39)</f>
        <v>0</v>
      </c>
      <c r="DG40" s="9">
        <f t="shared" ref="DG40:DQ40" si="53">SUM(DG6:DG39)</f>
        <v>0</v>
      </c>
      <c r="DH40" s="9">
        <f t="shared" si="53"/>
        <v>0</v>
      </c>
      <c r="DI40" s="9">
        <f t="shared" si="53"/>
        <v>0</v>
      </c>
      <c r="DJ40" s="9">
        <f t="shared" si="53"/>
        <v>0</v>
      </c>
      <c r="DK40" s="9">
        <f t="shared" si="53"/>
        <v>0</v>
      </c>
      <c r="DL40" s="9">
        <f t="shared" si="53"/>
        <v>0</v>
      </c>
      <c r="DM40" s="9">
        <f t="shared" si="53"/>
        <v>0</v>
      </c>
      <c r="DN40" s="9">
        <f t="shared" si="53"/>
        <v>0</v>
      </c>
      <c r="DO40" s="9">
        <f t="shared" si="53"/>
        <v>0</v>
      </c>
      <c r="DP40" s="9">
        <f t="shared" si="53"/>
        <v>0</v>
      </c>
      <c r="DQ40" s="9">
        <f t="shared" si="53"/>
        <v>0</v>
      </c>
      <c r="DR40" s="25">
        <f t="shared" si="17"/>
        <v>0</v>
      </c>
      <c r="DS40" s="25">
        <f t="shared" si="18"/>
        <v>0</v>
      </c>
      <c r="DT40" s="9">
        <f>SUM(DT6:DT39)</f>
        <v>0</v>
      </c>
      <c r="DU40" s="9">
        <f t="shared" ref="DU40:EE40" si="54">SUM(DU6:DU39)</f>
        <v>0</v>
      </c>
      <c r="DV40" s="9">
        <f t="shared" si="54"/>
        <v>0</v>
      </c>
      <c r="DW40" s="9">
        <f t="shared" si="54"/>
        <v>0</v>
      </c>
      <c r="DX40" s="9">
        <f t="shared" si="54"/>
        <v>0</v>
      </c>
      <c r="DY40" s="9">
        <f t="shared" si="54"/>
        <v>0</v>
      </c>
      <c r="DZ40" s="9">
        <f t="shared" si="54"/>
        <v>0</v>
      </c>
      <c r="EA40" s="9">
        <f t="shared" si="54"/>
        <v>0</v>
      </c>
      <c r="EB40" s="9">
        <f t="shared" si="54"/>
        <v>0</v>
      </c>
      <c r="EC40" s="9">
        <f t="shared" si="54"/>
        <v>0</v>
      </c>
      <c r="ED40" s="9">
        <f t="shared" si="54"/>
        <v>0</v>
      </c>
      <c r="EE40" s="9">
        <f t="shared" si="54"/>
        <v>0</v>
      </c>
      <c r="EF40" s="25">
        <f t="shared" si="19"/>
        <v>0</v>
      </c>
      <c r="EG40" s="9">
        <f>SUM(EG6:EG39)</f>
        <v>0</v>
      </c>
      <c r="EH40" s="9">
        <f t="shared" ref="EH40:ER40" si="55">SUM(EH6:EH39)</f>
        <v>0</v>
      </c>
      <c r="EI40" s="9">
        <f t="shared" si="55"/>
        <v>0</v>
      </c>
      <c r="EJ40" s="9">
        <f t="shared" si="55"/>
        <v>0</v>
      </c>
      <c r="EK40" s="9">
        <f t="shared" si="55"/>
        <v>0</v>
      </c>
      <c r="EL40" s="9">
        <f t="shared" si="55"/>
        <v>0</v>
      </c>
      <c r="EM40" s="9">
        <f t="shared" si="55"/>
        <v>0</v>
      </c>
      <c r="EN40" s="9">
        <f t="shared" si="55"/>
        <v>0</v>
      </c>
      <c r="EO40" s="9">
        <f t="shared" si="55"/>
        <v>0</v>
      </c>
      <c r="EP40" s="9">
        <f t="shared" si="55"/>
        <v>0</v>
      </c>
      <c r="EQ40" s="9">
        <f t="shared" si="55"/>
        <v>0</v>
      </c>
      <c r="ER40" s="9">
        <f t="shared" si="55"/>
        <v>0</v>
      </c>
      <c r="ES40" s="25">
        <f t="shared" si="20"/>
        <v>0</v>
      </c>
      <c r="ET40" s="9">
        <f>SUM(ET6:ET39)</f>
        <v>0</v>
      </c>
      <c r="EU40" s="9">
        <f t="shared" ref="EU40:FE40" si="56">SUM(EU6:EU39)</f>
        <v>0</v>
      </c>
      <c r="EV40" s="9">
        <f t="shared" si="56"/>
        <v>0</v>
      </c>
      <c r="EW40" s="9">
        <f t="shared" si="56"/>
        <v>0</v>
      </c>
      <c r="EX40" s="9">
        <f t="shared" si="56"/>
        <v>0</v>
      </c>
      <c r="EY40" s="9">
        <f t="shared" si="56"/>
        <v>0</v>
      </c>
      <c r="EZ40" s="9">
        <f t="shared" si="56"/>
        <v>0</v>
      </c>
      <c r="FA40" s="9">
        <f t="shared" si="56"/>
        <v>0</v>
      </c>
      <c r="FB40" s="9">
        <f t="shared" si="56"/>
        <v>0</v>
      </c>
      <c r="FC40" s="9">
        <f t="shared" si="56"/>
        <v>0</v>
      </c>
      <c r="FD40" s="9">
        <f t="shared" si="56"/>
        <v>0</v>
      </c>
      <c r="FE40" s="9">
        <f t="shared" si="56"/>
        <v>0</v>
      </c>
      <c r="FF40" s="25">
        <f t="shared" si="21"/>
        <v>0</v>
      </c>
      <c r="FG40" s="25">
        <f t="shared" si="22"/>
        <v>0</v>
      </c>
      <c r="FH40" s="9">
        <f>SUM(FH6:FH39)</f>
        <v>0</v>
      </c>
      <c r="FI40" s="9">
        <f t="shared" ref="FI40:FS40" si="57">SUM(FI6:FI39)</f>
        <v>0</v>
      </c>
      <c r="FJ40" s="9">
        <f t="shared" si="57"/>
        <v>0</v>
      </c>
      <c r="FK40" s="9">
        <f t="shared" si="57"/>
        <v>0</v>
      </c>
      <c r="FL40" s="9">
        <f t="shared" si="57"/>
        <v>0</v>
      </c>
      <c r="FM40" s="9">
        <f t="shared" si="57"/>
        <v>0</v>
      </c>
      <c r="FN40" s="9">
        <f t="shared" si="57"/>
        <v>0</v>
      </c>
      <c r="FO40" s="9">
        <f t="shared" si="57"/>
        <v>0</v>
      </c>
      <c r="FP40" s="9">
        <f t="shared" si="57"/>
        <v>0</v>
      </c>
      <c r="FQ40" s="9">
        <f t="shared" si="57"/>
        <v>0</v>
      </c>
      <c r="FR40" s="9">
        <f t="shared" si="57"/>
        <v>0</v>
      </c>
      <c r="FS40" s="9">
        <f t="shared" si="57"/>
        <v>0</v>
      </c>
      <c r="FT40" s="25">
        <f t="shared" si="23"/>
        <v>0</v>
      </c>
      <c r="FU40" s="9">
        <f>SUM(FU6:FU39)</f>
        <v>0</v>
      </c>
      <c r="FV40" s="9">
        <f t="shared" ref="FV40:GF40" si="58">SUM(FV6:FV39)</f>
        <v>0</v>
      </c>
      <c r="FW40" s="9">
        <f t="shared" si="58"/>
        <v>0</v>
      </c>
      <c r="FX40" s="9">
        <f t="shared" si="58"/>
        <v>0</v>
      </c>
      <c r="FY40" s="9">
        <f t="shared" si="58"/>
        <v>0</v>
      </c>
      <c r="FZ40" s="9">
        <f t="shared" si="58"/>
        <v>0</v>
      </c>
      <c r="GA40" s="9">
        <f t="shared" si="58"/>
        <v>0</v>
      </c>
      <c r="GB40" s="9">
        <f t="shared" si="58"/>
        <v>0</v>
      </c>
      <c r="GC40" s="9">
        <f t="shared" si="58"/>
        <v>0</v>
      </c>
      <c r="GD40" s="9">
        <f t="shared" si="58"/>
        <v>0</v>
      </c>
      <c r="GE40" s="9">
        <f t="shared" si="58"/>
        <v>0</v>
      </c>
      <c r="GF40" s="9">
        <f t="shared" si="58"/>
        <v>0</v>
      </c>
      <c r="GG40" s="25">
        <f t="shared" si="24"/>
        <v>0</v>
      </c>
      <c r="GH40" s="9">
        <f>SUM(GH6:GH39)</f>
        <v>0</v>
      </c>
      <c r="GI40" s="9">
        <f t="shared" ref="GI40:GS40" si="59">SUM(GI6:GI39)</f>
        <v>0</v>
      </c>
      <c r="GJ40" s="9">
        <f t="shared" si="59"/>
        <v>0</v>
      </c>
      <c r="GK40" s="9">
        <f t="shared" si="59"/>
        <v>0</v>
      </c>
      <c r="GL40" s="9">
        <f t="shared" si="59"/>
        <v>0</v>
      </c>
      <c r="GM40" s="9">
        <f t="shared" si="59"/>
        <v>0</v>
      </c>
      <c r="GN40" s="9">
        <f t="shared" si="59"/>
        <v>0</v>
      </c>
      <c r="GO40" s="9">
        <f t="shared" si="59"/>
        <v>0</v>
      </c>
      <c r="GP40" s="9">
        <f t="shared" si="59"/>
        <v>0</v>
      </c>
      <c r="GQ40" s="9">
        <f t="shared" si="59"/>
        <v>0</v>
      </c>
      <c r="GR40" s="9">
        <f t="shared" si="59"/>
        <v>0</v>
      </c>
      <c r="GS40" s="9">
        <f t="shared" si="59"/>
        <v>0</v>
      </c>
      <c r="GT40" s="25">
        <f t="shared" si="25"/>
        <v>0</v>
      </c>
      <c r="GU40" s="25">
        <f t="shared" si="26"/>
        <v>0</v>
      </c>
      <c r="GV40" s="9">
        <f>SUM(GV6:GV39)</f>
        <v>0</v>
      </c>
      <c r="GW40" s="9">
        <f t="shared" ref="GW40:HG40" si="60">SUM(GW6:GW39)</f>
        <v>0</v>
      </c>
      <c r="GX40" s="9">
        <f t="shared" si="60"/>
        <v>0</v>
      </c>
      <c r="GY40" s="9">
        <f t="shared" si="60"/>
        <v>0</v>
      </c>
      <c r="GZ40" s="9">
        <f t="shared" si="60"/>
        <v>0</v>
      </c>
      <c r="HA40" s="9">
        <f t="shared" si="60"/>
        <v>0</v>
      </c>
      <c r="HB40" s="9">
        <f t="shared" si="60"/>
        <v>0</v>
      </c>
      <c r="HC40" s="9">
        <f t="shared" si="60"/>
        <v>0</v>
      </c>
      <c r="HD40" s="9">
        <f t="shared" si="60"/>
        <v>0</v>
      </c>
      <c r="HE40" s="9">
        <f t="shared" si="60"/>
        <v>0</v>
      </c>
      <c r="HF40" s="9">
        <f t="shared" si="60"/>
        <v>0</v>
      </c>
      <c r="HG40" s="9">
        <f t="shared" si="60"/>
        <v>0</v>
      </c>
      <c r="HH40" s="25">
        <f t="shared" si="27"/>
        <v>0</v>
      </c>
      <c r="HI40" s="9">
        <f>SUM(HI6:HI39)</f>
        <v>0</v>
      </c>
      <c r="HJ40" s="9">
        <f t="shared" ref="HJ40:HT40" si="61">SUM(HJ6:HJ39)</f>
        <v>0</v>
      </c>
      <c r="HK40" s="9">
        <f t="shared" si="61"/>
        <v>0</v>
      </c>
      <c r="HL40" s="9">
        <f t="shared" si="61"/>
        <v>0</v>
      </c>
      <c r="HM40" s="9">
        <f t="shared" si="61"/>
        <v>0</v>
      </c>
      <c r="HN40" s="9">
        <f t="shared" si="61"/>
        <v>0</v>
      </c>
      <c r="HO40" s="9">
        <f t="shared" si="61"/>
        <v>0</v>
      </c>
      <c r="HP40" s="9">
        <f t="shared" si="61"/>
        <v>0</v>
      </c>
      <c r="HQ40" s="9">
        <f t="shared" si="61"/>
        <v>0</v>
      </c>
      <c r="HR40" s="9">
        <f t="shared" si="61"/>
        <v>0</v>
      </c>
      <c r="HS40" s="9">
        <f t="shared" si="61"/>
        <v>0</v>
      </c>
      <c r="HT40" s="9">
        <f t="shared" si="61"/>
        <v>0</v>
      </c>
      <c r="HU40" s="25">
        <f t="shared" si="28"/>
        <v>0</v>
      </c>
      <c r="HV40" s="9">
        <f>SUM(HV6:HV39)</f>
        <v>0</v>
      </c>
      <c r="HW40" s="9">
        <f t="shared" ref="HW40:IG40" si="62">SUM(HW6:HW39)</f>
        <v>0</v>
      </c>
      <c r="HX40" s="9">
        <f t="shared" si="62"/>
        <v>0</v>
      </c>
      <c r="HY40" s="9">
        <f t="shared" si="62"/>
        <v>0</v>
      </c>
      <c r="HZ40" s="9">
        <f t="shared" si="62"/>
        <v>0</v>
      </c>
      <c r="IA40" s="9">
        <f t="shared" si="62"/>
        <v>0</v>
      </c>
      <c r="IB40" s="9">
        <f t="shared" si="62"/>
        <v>0</v>
      </c>
      <c r="IC40" s="9">
        <f t="shared" si="62"/>
        <v>0</v>
      </c>
      <c r="ID40" s="9">
        <f t="shared" si="62"/>
        <v>0</v>
      </c>
      <c r="IE40" s="9">
        <f t="shared" si="62"/>
        <v>0</v>
      </c>
      <c r="IF40" s="9">
        <f t="shared" si="62"/>
        <v>0</v>
      </c>
      <c r="IG40" s="9">
        <f t="shared" si="62"/>
        <v>0</v>
      </c>
      <c r="IH40" s="25">
        <f t="shared" si="29"/>
        <v>0</v>
      </c>
      <c r="II40" s="25">
        <f t="shared" si="30"/>
        <v>0</v>
      </c>
      <c r="IJ40" s="9">
        <f>SUM(IJ6:IJ39)</f>
        <v>0</v>
      </c>
      <c r="IK40" s="9">
        <f t="shared" ref="IK40:IU40" si="63">SUM(IK6:IK39)</f>
        <v>0</v>
      </c>
      <c r="IL40" s="9">
        <f t="shared" si="63"/>
        <v>0</v>
      </c>
      <c r="IM40" s="9">
        <f t="shared" si="63"/>
        <v>0</v>
      </c>
      <c r="IN40" s="9">
        <f t="shared" si="63"/>
        <v>0</v>
      </c>
      <c r="IO40" s="9">
        <f t="shared" si="63"/>
        <v>0</v>
      </c>
      <c r="IP40" s="9">
        <f t="shared" si="63"/>
        <v>0</v>
      </c>
      <c r="IQ40" s="9">
        <f t="shared" si="63"/>
        <v>0</v>
      </c>
      <c r="IR40" s="9">
        <f t="shared" si="63"/>
        <v>0</v>
      </c>
      <c r="IS40" s="9">
        <f t="shared" si="63"/>
        <v>0</v>
      </c>
      <c r="IT40" s="9">
        <f t="shared" si="63"/>
        <v>0</v>
      </c>
      <c r="IU40" s="9">
        <f t="shared" si="63"/>
        <v>0</v>
      </c>
      <c r="IV40" s="25">
        <f t="shared" si="31"/>
        <v>0</v>
      </c>
      <c r="IW40" s="9">
        <f>SUM(IW6:IW39)</f>
        <v>0</v>
      </c>
      <c r="IX40" s="9">
        <f t="shared" ref="IX40:JH40" si="64">SUM(IX6:IX39)</f>
        <v>0</v>
      </c>
      <c r="IY40" s="9">
        <f t="shared" si="64"/>
        <v>0</v>
      </c>
      <c r="IZ40" s="9">
        <f t="shared" si="64"/>
        <v>0</v>
      </c>
      <c r="JA40" s="9">
        <f t="shared" si="64"/>
        <v>0</v>
      </c>
      <c r="JB40" s="9">
        <f t="shared" si="64"/>
        <v>0</v>
      </c>
      <c r="JC40" s="9">
        <f t="shared" si="64"/>
        <v>0</v>
      </c>
      <c r="JD40" s="9">
        <f t="shared" si="64"/>
        <v>0</v>
      </c>
      <c r="JE40" s="9">
        <f t="shared" si="64"/>
        <v>0</v>
      </c>
      <c r="JF40" s="9">
        <f t="shared" si="64"/>
        <v>0</v>
      </c>
      <c r="JG40" s="9">
        <f t="shared" si="64"/>
        <v>0</v>
      </c>
      <c r="JH40" s="9">
        <f t="shared" si="64"/>
        <v>0</v>
      </c>
      <c r="JI40" s="25">
        <f t="shared" si="32"/>
        <v>0</v>
      </c>
      <c r="JJ40" s="9">
        <f>SUM(JJ6:JJ39)</f>
        <v>0</v>
      </c>
      <c r="JK40" s="9">
        <f t="shared" ref="JK40:JU40" si="65">SUM(JK6:JK39)</f>
        <v>0</v>
      </c>
      <c r="JL40" s="9">
        <f t="shared" si="65"/>
        <v>0</v>
      </c>
      <c r="JM40" s="9">
        <f t="shared" si="65"/>
        <v>0</v>
      </c>
      <c r="JN40" s="9">
        <f t="shared" si="65"/>
        <v>0</v>
      </c>
      <c r="JO40" s="9">
        <f t="shared" si="65"/>
        <v>0</v>
      </c>
      <c r="JP40" s="9">
        <f t="shared" si="65"/>
        <v>0</v>
      </c>
      <c r="JQ40" s="9">
        <f t="shared" si="65"/>
        <v>0</v>
      </c>
      <c r="JR40" s="9">
        <f t="shared" si="65"/>
        <v>0</v>
      </c>
      <c r="JS40" s="9">
        <f t="shared" si="65"/>
        <v>0</v>
      </c>
      <c r="JT40" s="9">
        <f t="shared" si="65"/>
        <v>0</v>
      </c>
      <c r="JU40" s="9">
        <f t="shared" si="65"/>
        <v>0</v>
      </c>
      <c r="JV40" s="25">
        <f t="shared" si="33"/>
        <v>0</v>
      </c>
      <c r="JW40" s="25">
        <f t="shared" si="34"/>
        <v>0</v>
      </c>
      <c r="JX40" s="9">
        <f>SUM(JX6:JX39)</f>
        <v>0</v>
      </c>
      <c r="JY40" s="9">
        <f t="shared" ref="JY40:KI40" si="66">SUM(JY6:JY39)</f>
        <v>0</v>
      </c>
      <c r="JZ40" s="9">
        <f t="shared" si="66"/>
        <v>0</v>
      </c>
      <c r="KA40" s="9">
        <f t="shared" si="66"/>
        <v>0</v>
      </c>
      <c r="KB40" s="9">
        <f t="shared" si="66"/>
        <v>0</v>
      </c>
      <c r="KC40" s="9">
        <f t="shared" si="66"/>
        <v>0</v>
      </c>
      <c r="KD40" s="9">
        <f t="shared" si="66"/>
        <v>0</v>
      </c>
      <c r="KE40" s="9">
        <f t="shared" si="66"/>
        <v>0</v>
      </c>
      <c r="KF40" s="9">
        <f t="shared" si="66"/>
        <v>0</v>
      </c>
      <c r="KG40" s="9">
        <f t="shared" si="66"/>
        <v>0</v>
      </c>
      <c r="KH40" s="9">
        <f t="shared" si="66"/>
        <v>0</v>
      </c>
      <c r="KI40" s="9">
        <f t="shared" si="66"/>
        <v>0</v>
      </c>
      <c r="KJ40" s="25">
        <f t="shared" si="35"/>
        <v>0</v>
      </c>
      <c r="KK40" s="9">
        <f>SUM(KK6:KK39)</f>
        <v>0</v>
      </c>
      <c r="KL40" s="9">
        <f t="shared" ref="KL40:KV40" si="67">SUM(KL6:KL39)</f>
        <v>0</v>
      </c>
      <c r="KM40" s="9">
        <f t="shared" si="67"/>
        <v>0</v>
      </c>
      <c r="KN40" s="9">
        <f t="shared" si="67"/>
        <v>0</v>
      </c>
      <c r="KO40" s="9">
        <f t="shared" si="67"/>
        <v>0</v>
      </c>
      <c r="KP40" s="9">
        <f t="shared" si="67"/>
        <v>0</v>
      </c>
      <c r="KQ40" s="9">
        <f t="shared" si="67"/>
        <v>0</v>
      </c>
      <c r="KR40" s="9">
        <f t="shared" si="67"/>
        <v>0</v>
      </c>
      <c r="KS40" s="9">
        <f t="shared" si="67"/>
        <v>0</v>
      </c>
      <c r="KT40" s="9">
        <f t="shared" si="67"/>
        <v>0</v>
      </c>
      <c r="KU40" s="9">
        <f t="shared" si="67"/>
        <v>0</v>
      </c>
      <c r="KV40" s="9">
        <f t="shared" si="67"/>
        <v>0</v>
      </c>
      <c r="KW40" s="25">
        <f t="shared" si="36"/>
        <v>0</v>
      </c>
      <c r="KX40" s="9">
        <f>SUM(KX6:KX39)</f>
        <v>0</v>
      </c>
      <c r="KY40" s="9">
        <f t="shared" ref="KY40:LI40" si="68">SUM(KY6:KY39)</f>
        <v>0</v>
      </c>
      <c r="KZ40" s="9">
        <f t="shared" si="68"/>
        <v>0</v>
      </c>
      <c r="LA40" s="9">
        <f t="shared" si="68"/>
        <v>0</v>
      </c>
      <c r="LB40" s="9">
        <f t="shared" si="68"/>
        <v>0</v>
      </c>
      <c r="LC40" s="9">
        <f t="shared" si="68"/>
        <v>0</v>
      </c>
      <c r="LD40" s="9">
        <f t="shared" si="68"/>
        <v>0</v>
      </c>
      <c r="LE40" s="9">
        <f t="shared" si="68"/>
        <v>0</v>
      </c>
      <c r="LF40" s="9">
        <f t="shared" si="68"/>
        <v>0</v>
      </c>
      <c r="LG40" s="9">
        <f t="shared" si="68"/>
        <v>0</v>
      </c>
      <c r="LH40" s="9">
        <f t="shared" si="68"/>
        <v>0</v>
      </c>
      <c r="LI40" s="9">
        <f t="shared" si="68"/>
        <v>0</v>
      </c>
      <c r="LJ40" s="25">
        <f t="shared" si="37"/>
        <v>0</v>
      </c>
      <c r="LK40" s="25">
        <f t="shared" si="38"/>
        <v>0</v>
      </c>
      <c r="LL40" s="9">
        <f>SUM(LL6:LL39)</f>
        <v>0</v>
      </c>
      <c r="LM40" s="9">
        <f t="shared" ref="LM40:LW40" si="69">SUM(LM6:LM39)</f>
        <v>0</v>
      </c>
      <c r="LN40" s="9">
        <f t="shared" si="69"/>
        <v>0</v>
      </c>
      <c r="LO40" s="9">
        <f t="shared" si="69"/>
        <v>0</v>
      </c>
      <c r="LP40" s="9">
        <f t="shared" si="69"/>
        <v>0</v>
      </c>
      <c r="LQ40" s="9">
        <f t="shared" si="69"/>
        <v>0</v>
      </c>
      <c r="LR40" s="9">
        <f t="shared" si="69"/>
        <v>0</v>
      </c>
      <c r="LS40" s="9">
        <f t="shared" si="69"/>
        <v>0</v>
      </c>
      <c r="LT40" s="9">
        <f t="shared" si="69"/>
        <v>0</v>
      </c>
      <c r="LU40" s="9">
        <f t="shared" si="69"/>
        <v>0</v>
      </c>
      <c r="LV40" s="9">
        <f t="shared" si="69"/>
        <v>0</v>
      </c>
      <c r="LW40" s="9">
        <f t="shared" si="69"/>
        <v>0</v>
      </c>
      <c r="LX40" s="25">
        <f t="shared" si="39"/>
        <v>0</v>
      </c>
      <c r="LY40" s="9">
        <f>SUM(LY6:LY39)</f>
        <v>0</v>
      </c>
      <c r="LZ40" s="9">
        <f t="shared" ref="LZ40:MJ40" si="70">SUM(LZ6:LZ39)</f>
        <v>0</v>
      </c>
      <c r="MA40" s="9">
        <f t="shared" si="70"/>
        <v>0</v>
      </c>
      <c r="MB40" s="9">
        <f t="shared" si="70"/>
        <v>0</v>
      </c>
      <c r="MC40" s="9">
        <f t="shared" si="70"/>
        <v>0</v>
      </c>
      <c r="MD40" s="9">
        <f t="shared" si="70"/>
        <v>0</v>
      </c>
      <c r="ME40" s="9">
        <f t="shared" si="70"/>
        <v>0</v>
      </c>
      <c r="MF40" s="9">
        <f t="shared" si="70"/>
        <v>0</v>
      </c>
      <c r="MG40" s="9">
        <f t="shared" si="70"/>
        <v>0</v>
      </c>
      <c r="MH40" s="9">
        <f t="shared" si="70"/>
        <v>0</v>
      </c>
      <c r="MI40" s="9">
        <f t="shared" si="70"/>
        <v>0</v>
      </c>
      <c r="MJ40" s="9">
        <f t="shared" si="70"/>
        <v>0</v>
      </c>
      <c r="MK40" s="25">
        <f t="shared" si="40"/>
        <v>0</v>
      </c>
      <c r="ML40" s="9">
        <f>SUM(ML6:ML39)</f>
        <v>0</v>
      </c>
      <c r="MM40" s="9">
        <f t="shared" ref="MM40:MW40" si="71">SUM(MM6:MM39)</f>
        <v>0</v>
      </c>
      <c r="MN40" s="9">
        <f t="shared" si="71"/>
        <v>0</v>
      </c>
      <c r="MO40" s="9">
        <f t="shared" si="71"/>
        <v>0</v>
      </c>
      <c r="MP40" s="9">
        <f t="shared" si="71"/>
        <v>0</v>
      </c>
      <c r="MQ40" s="9">
        <f t="shared" si="71"/>
        <v>0</v>
      </c>
      <c r="MR40" s="9">
        <f t="shared" si="71"/>
        <v>0</v>
      </c>
      <c r="MS40" s="9">
        <f t="shared" si="71"/>
        <v>0</v>
      </c>
      <c r="MT40" s="9">
        <f t="shared" si="71"/>
        <v>0</v>
      </c>
      <c r="MU40" s="9">
        <f t="shared" si="71"/>
        <v>0</v>
      </c>
      <c r="MV40" s="9">
        <f t="shared" si="71"/>
        <v>0</v>
      </c>
      <c r="MW40" s="9">
        <f t="shared" si="71"/>
        <v>0</v>
      </c>
      <c r="MX40" s="25">
        <f t="shared" si="41"/>
        <v>0</v>
      </c>
      <c r="MY40" s="25">
        <f t="shared" si="42"/>
        <v>0</v>
      </c>
      <c r="MZ40" s="9">
        <f>SUM(MZ6:MZ39)</f>
        <v>5600</v>
      </c>
      <c r="NA40" s="9">
        <f t="shared" ref="NA40:NK40" si="72">SUM(NA6:NA39)</f>
        <v>5600</v>
      </c>
      <c r="NB40" s="9">
        <f t="shared" si="72"/>
        <v>5600</v>
      </c>
      <c r="NC40" s="9">
        <f t="shared" si="72"/>
        <v>5600</v>
      </c>
      <c r="ND40" s="9">
        <f t="shared" si="72"/>
        <v>5600</v>
      </c>
      <c r="NE40" s="9">
        <f t="shared" si="72"/>
        <v>5600</v>
      </c>
      <c r="NF40" s="9">
        <f t="shared" si="72"/>
        <v>5600</v>
      </c>
      <c r="NG40" s="9">
        <f t="shared" si="72"/>
        <v>5600</v>
      </c>
      <c r="NH40" s="9">
        <f t="shared" si="72"/>
        <v>5600</v>
      </c>
      <c r="NI40" s="9">
        <f t="shared" si="72"/>
        <v>5600</v>
      </c>
      <c r="NJ40" s="9">
        <f t="shared" si="72"/>
        <v>5600</v>
      </c>
      <c r="NK40" s="9">
        <f t="shared" si="72"/>
        <v>5600</v>
      </c>
      <c r="NL40" s="25">
        <f t="shared" si="44"/>
        <v>67200</v>
      </c>
      <c r="NM40" s="26">
        <f>+AQ40+CE40+DS40+FG40+GU40+II40+JW40+LK40+MY40+NL40</f>
        <v>3039904</v>
      </c>
    </row>
    <row r="41" spans="1:377" ht="24.75" thickTop="1" x14ac:dyDescent="0.55000000000000004"/>
    <row r="42" spans="1:377" x14ac:dyDescent="0.55000000000000004">
      <c r="A42" s="1" t="s">
        <v>111</v>
      </c>
    </row>
    <row r="43" spans="1:377" x14ac:dyDescent="0.55000000000000004">
      <c r="A43" s="41" t="s">
        <v>109</v>
      </c>
      <c r="H43" s="1">
        <v>21200</v>
      </c>
      <c r="M43" s="1">
        <v>14000</v>
      </c>
      <c r="Z43" s="1">
        <v>700</v>
      </c>
      <c r="AH43" s="1">
        <v>480</v>
      </c>
    </row>
    <row r="44" spans="1:377" x14ac:dyDescent="0.55000000000000004">
      <c r="A44" s="1" t="s">
        <v>112</v>
      </c>
    </row>
    <row r="45" spans="1:377" x14ac:dyDescent="0.55000000000000004">
      <c r="A45" s="1" t="s">
        <v>110</v>
      </c>
    </row>
    <row r="46" spans="1:377" x14ac:dyDescent="0.55000000000000004">
      <c r="A46" s="33" t="s">
        <v>100</v>
      </c>
    </row>
  </sheetData>
  <mergeCells count="51">
    <mergeCell ref="LL3:MY3"/>
    <mergeCell ref="A1:F1"/>
    <mergeCell ref="A3:A4"/>
    <mergeCell ref="B3:B4"/>
    <mergeCell ref="D3:AQ3"/>
    <mergeCell ref="AR3:CE3"/>
    <mergeCell ref="CF3:DS3"/>
    <mergeCell ref="CF4:CR4"/>
    <mergeCell ref="CS4:DE4"/>
    <mergeCell ref="DF4:DR4"/>
    <mergeCell ref="DS4:DS5"/>
    <mergeCell ref="FU4:GG4"/>
    <mergeCell ref="EG4:ES4"/>
    <mergeCell ref="ET4:FF4"/>
    <mergeCell ref="FG4:FG5"/>
    <mergeCell ref="FH4:FT4"/>
    <mergeCell ref="MZ3:NL3"/>
    <mergeCell ref="NM3:NM4"/>
    <mergeCell ref="D4:P4"/>
    <mergeCell ref="Q4:AC4"/>
    <mergeCell ref="AD4:AP4"/>
    <mergeCell ref="AQ4:AQ5"/>
    <mergeCell ref="AR4:BD4"/>
    <mergeCell ref="BE4:BQ4"/>
    <mergeCell ref="BR4:CD4"/>
    <mergeCell ref="CE4:CE5"/>
    <mergeCell ref="DT3:FG3"/>
    <mergeCell ref="FH3:GU3"/>
    <mergeCell ref="GV3:II3"/>
    <mergeCell ref="IJ3:JW3"/>
    <mergeCell ref="JX3:LK3"/>
    <mergeCell ref="DT4:EF4"/>
    <mergeCell ref="KK4:KW4"/>
    <mergeCell ref="GH4:GT4"/>
    <mergeCell ref="GU4:GU5"/>
    <mergeCell ref="GV4:HH4"/>
    <mergeCell ref="HI4:HU4"/>
    <mergeCell ref="HV4:IH4"/>
    <mergeCell ref="II4:II5"/>
    <mergeCell ref="IJ4:IV4"/>
    <mergeCell ref="IW4:JI4"/>
    <mergeCell ref="JJ4:JV4"/>
    <mergeCell ref="JW4:JW5"/>
    <mergeCell ref="JX4:KJ4"/>
    <mergeCell ref="MZ4:NL4"/>
    <mergeCell ref="KX4:LJ4"/>
    <mergeCell ref="LK4:LK5"/>
    <mergeCell ref="LL4:LX4"/>
    <mergeCell ref="LY4:MK4"/>
    <mergeCell ref="ML4:MX4"/>
    <mergeCell ref="MY4:MY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6"/>
  <sheetViews>
    <sheetView showGridLines="0" zoomScale="70" zoomScaleNormal="70" workbookViewId="0">
      <pane xSplit="3" ySplit="6" topLeftCell="P7" activePane="bottomRight" state="frozen"/>
      <selection pane="topRight" activeCell="D1" sqref="D1"/>
      <selection pane="bottomLeft" activeCell="A7" sqref="A7"/>
      <selection pane="bottomRight" activeCell="AX39" sqref="AX39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5" width="13.875" style="1" hidden="1" customWidth="1"/>
    <col min="16" max="16" width="14.125" style="1" bestFit="1" customWidth="1"/>
    <col min="17" max="28" width="12.375" style="1" hidden="1" customWidth="1"/>
    <col min="29" max="29" width="12.375" style="1" bestFit="1" customWidth="1"/>
    <col min="30" max="41" width="11.125" style="1" hidden="1" customWidth="1"/>
    <col min="42" max="42" width="11.25" style="1" bestFit="1" customWidth="1"/>
    <col min="43" max="44" width="14.125" style="1" bestFit="1" customWidth="1"/>
    <col min="45" max="16384" width="9" style="1"/>
  </cols>
  <sheetData>
    <row r="1" spans="1:44" x14ac:dyDescent="0.55000000000000004">
      <c r="A1" s="56" t="s">
        <v>104</v>
      </c>
      <c r="B1" s="57"/>
      <c r="C1" s="57"/>
      <c r="D1" s="57"/>
      <c r="E1" s="57"/>
      <c r="F1" s="57"/>
    </row>
    <row r="2" spans="1:44" s="12" customFormat="1" ht="21" x14ac:dyDescent="0.35">
      <c r="A2" s="30"/>
      <c r="B2" s="30"/>
      <c r="C2" s="30"/>
      <c r="D2" s="30"/>
      <c r="E2" s="30"/>
      <c r="F2" s="30"/>
    </row>
    <row r="3" spans="1:44" s="2" customFormat="1" x14ac:dyDescent="0.55000000000000004">
      <c r="A3" s="54" t="s">
        <v>0</v>
      </c>
      <c r="B3" s="54" t="s">
        <v>14</v>
      </c>
      <c r="C3" s="28"/>
      <c r="D3" s="46" t="s">
        <v>56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54" t="s">
        <v>16</v>
      </c>
    </row>
    <row r="4" spans="1:44" s="2" customFormat="1" x14ac:dyDescent="0.55000000000000004">
      <c r="A4" s="55"/>
      <c r="B4" s="55"/>
      <c r="C4" s="29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55"/>
    </row>
    <row r="5" spans="1:44" s="2" customFormat="1" x14ac:dyDescent="0.55000000000000004">
      <c r="A5" s="29"/>
      <c r="B5" s="29"/>
      <c r="C5" s="29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24"/>
    </row>
    <row r="6" spans="1:44" ht="21" hidden="1" x14ac:dyDescent="0.35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f>SUM(Q6:AB6)</f>
        <v>0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>
        <f>SUM(AD6:AO6)</f>
        <v>0</v>
      </c>
      <c r="AQ6" s="4">
        <f>+P6+AC6+AP6</f>
        <v>0</v>
      </c>
      <c r="AR6" s="13">
        <f>+AQ6</f>
        <v>0</v>
      </c>
    </row>
    <row r="7" spans="1:44" ht="21" hidden="1" x14ac:dyDescent="0.35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2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3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4">SUM(AD7:AO7)</f>
        <v>0</v>
      </c>
      <c r="AQ7" s="4">
        <f t="shared" ref="AQ7:AQ40" si="5">+P7+AC7+AP7</f>
        <v>0</v>
      </c>
      <c r="AR7" s="13">
        <f t="shared" ref="AR7:AR39" si="6">+AQ7</f>
        <v>0</v>
      </c>
    </row>
    <row r="8" spans="1:44" ht="21" hidden="1" x14ac:dyDescent="0.35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2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3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4"/>
        <v>0</v>
      </c>
      <c r="AQ8" s="4">
        <f t="shared" si="5"/>
        <v>0</v>
      </c>
      <c r="AR8" s="13">
        <f t="shared" si="6"/>
        <v>0</v>
      </c>
    </row>
    <row r="9" spans="1:44" ht="21" hidden="1" x14ac:dyDescent="0.35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3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4"/>
        <v>0</v>
      </c>
      <c r="AQ9" s="4">
        <f t="shared" si="5"/>
        <v>0</v>
      </c>
      <c r="AR9" s="13">
        <f t="shared" si="6"/>
        <v>0</v>
      </c>
    </row>
    <row r="10" spans="1:44" ht="21" hidden="1" x14ac:dyDescent="0.35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3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4"/>
        <v>0</v>
      </c>
      <c r="AQ10" s="4">
        <f t="shared" si="5"/>
        <v>0</v>
      </c>
      <c r="AR10" s="13">
        <f t="shared" si="6"/>
        <v>0</v>
      </c>
    </row>
    <row r="11" spans="1:44" ht="21" hidden="1" x14ac:dyDescent="0.35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2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3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4"/>
        <v>0</v>
      </c>
      <c r="AQ11" s="4">
        <f t="shared" si="5"/>
        <v>0</v>
      </c>
      <c r="AR11" s="13">
        <f t="shared" si="6"/>
        <v>0</v>
      </c>
    </row>
    <row r="12" spans="1:44" ht="21" hidden="1" x14ac:dyDescent="0.35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2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3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4"/>
        <v>0</v>
      </c>
      <c r="AQ12" s="4">
        <f t="shared" si="5"/>
        <v>0</v>
      </c>
      <c r="AR12" s="13">
        <f t="shared" si="6"/>
        <v>0</v>
      </c>
    </row>
    <row r="13" spans="1:44" ht="21" hidden="1" x14ac:dyDescent="0.35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2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3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4"/>
        <v>0</v>
      </c>
      <c r="AQ13" s="4">
        <f t="shared" si="5"/>
        <v>0</v>
      </c>
      <c r="AR13" s="13">
        <f t="shared" si="6"/>
        <v>0</v>
      </c>
    </row>
    <row r="14" spans="1:44" ht="21" hidden="1" x14ac:dyDescent="0.35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2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3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4"/>
        <v>0</v>
      </c>
      <c r="AQ14" s="4">
        <f t="shared" si="5"/>
        <v>0</v>
      </c>
      <c r="AR14" s="13">
        <f t="shared" si="6"/>
        <v>0</v>
      </c>
    </row>
    <row r="15" spans="1:44" ht="21" hidden="1" x14ac:dyDescent="0.35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2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3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4"/>
        <v>0</v>
      </c>
      <c r="AQ15" s="4">
        <f t="shared" si="5"/>
        <v>0</v>
      </c>
      <c r="AR15" s="13">
        <f t="shared" si="6"/>
        <v>0</v>
      </c>
    </row>
    <row r="16" spans="1:44" ht="21" hidden="1" x14ac:dyDescent="0.35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2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3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4"/>
        <v>0</v>
      </c>
      <c r="AQ16" s="4">
        <f t="shared" si="5"/>
        <v>0</v>
      </c>
      <c r="AR16" s="13">
        <f t="shared" si="6"/>
        <v>0</v>
      </c>
    </row>
    <row r="17" spans="1:44" ht="21" hidden="1" x14ac:dyDescent="0.35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2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3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4"/>
        <v>0</v>
      </c>
      <c r="AQ17" s="4">
        <f t="shared" si="5"/>
        <v>0</v>
      </c>
      <c r="AR17" s="13">
        <f t="shared" si="6"/>
        <v>0</v>
      </c>
    </row>
    <row r="18" spans="1:44" ht="21" hidden="1" x14ac:dyDescent="0.35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2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3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4"/>
        <v>0</v>
      </c>
      <c r="AQ18" s="4">
        <f t="shared" si="5"/>
        <v>0</v>
      </c>
      <c r="AR18" s="13">
        <f t="shared" si="6"/>
        <v>0</v>
      </c>
    </row>
    <row r="19" spans="1:44" ht="21" hidden="1" x14ac:dyDescent="0.35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3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4"/>
        <v>0</v>
      </c>
      <c r="AQ19" s="4">
        <f t="shared" si="5"/>
        <v>0</v>
      </c>
      <c r="AR19" s="13">
        <f t="shared" si="6"/>
        <v>0</v>
      </c>
    </row>
    <row r="20" spans="1:44" ht="21" hidden="1" x14ac:dyDescent="0.35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2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3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4"/>
        <v>0</v>
      </c>
      <c r="AQ20" s="4">
        <f t="shared" si="5"/>
        <v>0</v>
      </c>
      <c r="AR20" s="13">
        <f t="shared" si="6"/>
        <v>0</v>
      </c>
    </row>
    <row r="21" spans="1:44" ht="21" hidden="1" x14ac:dyDescent="0.35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3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4"/>
        <v>0</v>
      </c>
      <c r="AQ21" s="4">
        <f t="shared" si="5"/>
        <v>0</v>
      </c>
      <c r="AR21" s="13">
        <f t="shared" si="6"/>
        <v>0</v>
      </c>
    </row>
    <row r="22" spans="1:44" ht="21" hidden="1" x14ac:dyDescent="0.35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3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4"/>
        <v>0</v>
      </c>
      <c r="AQ22" s="4">
        <f t="shared" si="5"/>
        <v>0</v>
      </c>
      <c r="AR22" s="13">
        <f t="shared" si="6"/>
        <v>0</v>
      </c>
    </row>
    <row r="23" spans="1:44" ht="21" hidden="1" x14ac:dyDescent="0.35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2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3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4"/>
        <v>0</v>
      </c>
      <c r="AQ23" s="4">
        <f t="shared" si="5"/>
        <v>0</v>
      </c>
      <c r="AR23" s="13">
        <f t="shared" si="6"/>
        <v>0</v>
      </c>
    </row>
    <row r="24" spans="1:44" ht="21" hidden="1" x14ac:dyDescent="0.35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2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3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4"/>
        <v>0</v>
      </c>
      <c r="AQ24" s="4">
        <f t="shared" si="5"/>
        <v>0</v>
      </c>
      <c r="AR24" s="13">
        <f t="shared" si="6"/>
        <v>0</v>
      </c>
    </row>
    <row r="25" spans="1:44" ht="21" hidden="1" x14ac:dyDescent="0.35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2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3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4"/>
        <v>0</v>
      </c>
      <c r="AQ25" s="4">
        <f t="shared" si="5"/>
        <v>0</v>
      </c>
      <c r="AR25" s="13">
        <f t="shared" si="6"/>
        <v>0</v>
      </c>
    </row>
    <row r="26" spans="1:44" ht="21" hidden="1" x14ac:dyDescent="0.35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2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3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4"/>
        <v>0</v>
      </c>
      <c r="AQ26" s="4">
        <f t="shared" si="5"/>
        <v>0</v>
      </c>
      <c r="AR26" s="13">
        <f t="shared" si="6"/>
        <v>0</v>
      </c>
    </row>
    <row r="27" spans="1:44" ht="21" hidden="1" x14ac:dyDescent="0.35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2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3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4"/>
        <v>0</v>
      </c>
      <c r="AQ27" s="4">
        <f t="shared" si="5"/>
        <v>0</v>
      </c>
      <c r="AR27" s="13">
        <f t="shared" si="6"/>
        <v>0</v>
      </c>
    </row>
    <row r="28" spans="1:44" ht="21" hidden="1" x14ac:dyDescent="0.35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2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3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4"/>
        <v>0</v>
      </c>
      <c r="AQ28" s="4">
        <f t="shared" si="5"/>
        <v>0</v>
      </c>
      <c r="AR28" s="13">
        <f t="shared" si="6"/>
        <v>0</v>
      </c>
    </row>
    <row r="29" spans="1:44" ht="21" hidden="1" x14ac:dyDescent="0.35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2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3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4"/>
        <v>0</v>
      </c>
      <c r="AQ29" s="4">
        <f t="shared" si="5"/>
        <v>0</v>
      </c>
      <c r="AR29" s="13">
        <f t="shared" si="6"/>
        <v>0</v>
      </c>
    </row>
    <row r="30" spans="1:44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2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3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4"/>
        <v>0</v>
      </c>
      <c r="AQ30" s="4">
        <f t="shared" si="5"/>
        <v>0</v>
      </c>
      <c r="AR30" s="13">
        <f t="shared" si="6"/>
        <v>0</v>
      </c>
    </row>
    <row r="31" spans="1:44" x14ac:dyDescent="0.55000000000000004">
      <c r="A31" s="5"/>
      <c r="B31" s="5"/>
      <c r="C31" s="5" t="s">
        <v>18</v>
      </c>
      <c r="D31" s="4">
        <v>342500</v>
      </c>
      <c r="E31" s="4">
        <v>342500</v>
      </c>
      <c r="F31" s="4">
        <v>342500</v>
      </c>
      <c r="G31" s="4">
        <v>342500</v>
      </c>
      <c r="H31" s="4">
        <f>41190+349878.83</f>
        <v>391068.83</v>
      </c>
      <c r="I31" s="4">
        <v>365100</v>
      </c>
      <c r="J31" s="4">
        <v>384250</v>
      </c>
      <c r="K31" s="4">
        <v>384250</v>
      </c>
      <c r="L31" s="4">
        <v>384250</v>
      </c>
      <c r="M31" s="4">
        <v>385250</v>
      </c>
      <c r="N31" s="4">
        <v>386024.19</v>
      </c>
      <c r="O31" s="4">
        <v>387250</v>
      </c>
      <c r="P31" s="4">
        <f t="shared" ref="P31" si="7">SUM(D31:O31)</f>
        <v>4437443.0199999996</v>
      </c>
      <c r="Q31" s="4">
        <v>7500</v>
      </c>
      <c r="R31" s="4">
        <v>7500</v>
      </c>
      <c r="S31" s="4">
        <v>7500</v>
      </c>
      <c r="T31" s="4">
        <v>7500</v>
      </c>
      <c r="U31" s="4">
        <v>8250</v>
      </c>
      <c r="V31" s="4">
        <v>8250</v>
      </c>
      <c r="W31" s="4">
        <v>6600</v>
      </c>
      <c r="X31" s="4">
        <v>6600</v>
      </c>
      <c r="Y31" s="4">
        <v>6600</v>
      </c>
      <c r="Z31" s="4">
        <v>8250</v>
      </c>
      <c r="AA31" s="4">
        <v>8250</v>
      </c>
      <c r="AB31" s="4">
        <v>8250</v>
      </c>
      <c r="AC31" s="4">
        <f>SUM(Q31:AB31)</f>
        <v>91050</v>
      </c>
      <c r="AD31" s="4">
        <v>8300</v>
      </c>
      <c r="AE31" s="4">
        <v>8300</v>
      </c>
      <c r="AF31" s="4">
        <v>8300</v>
      </c>
      <c r="AG31" s="4">
        <v>8300</v>
      </c>
      <c r="AH31" s="4">
        <f>1952+8300</f>
        <v>10252</v>
      </c>
      <c r="AI31" s="4">
        <v>8300</v>
      </c>
      <c r="AJ31" s="4">
        <v>8300</v>
      </c>
      <c r="AK31" s="4">
        <v>8300</v>
      </c>
      <c r="AL31" s="4">
        <v>8300</v>
      </c>
      <c r="AM31" s="4">
        <v>8300</v>
      </c>
      <c r="AN31" s="4">
        <v>8300</v>
      </c>
      <c r="AO31" s="4">
        <v>8300</v>
      </c>
      <c r="AP31" s="4">
        <f t="shared" ref="AP31" si="8">SUM(AD31:AO31)</f>
        <v>101552</v>
      </c>
      <c r="AQ31" s="4">
        <f t="shared" ref="AQ31" si="9">+P31+AC31+AP31</f>
        <v>4630045.0199999996</v>
      </c>
      <c r="AR31" s="13">
        <f t="shared" si="6"/>
        <v>4630045.0199999996</v>
      </c>
    </row>
    <row r="32" spans="1:44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2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3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4"/>
        <v>0</v>
      </c>
      <c r="AQ32" s="4">
        <f t="shared" si="5"/>
        <v>0</v>
      </c>
      <c r="AR32" s="13">
        <f t="shared" si="6"/>
        <v>0</v>
      </c>
    </row>
    <row r="33" spans="1:44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2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3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4"/>
        <v>0</v>
      </c>
      <c r="AQ33" s="4">
        <f t="shared" si="5"/>
        <v>0</v>
      </c>
      <c r="AR33" s="13">
        <f t="shared" si="6"/>
        <v>0</v>
      </c>
    </row>
    <row r="34" spans="1:44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2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3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4"/>
        <v>0</v>
      </c>
      <c r="AQ34" s="4">
        <f t="shared" si="5"/>
        <v>0</v>
      </c>
      <c r="AR34" s="13">
        <f t="shared" si="6"/>
        <v>0</v>
      </c>
    </row>
    <row r="35" spans="1:44" x14ac:dyDescent="0.55000000000000004">
      <c r="A35" s="6"/>
      <c r="B35" s="6"/>
      <c r="C35" s="5" t="s">
        <v>18</v>
      </c>
      <c r="D35" s="7">
        <v>106040</v>
      </c>
      <c r="E35" s="7">
        <v>106040</v>
      </c>
      <c r="F35" s="7">
        <v>106040</v>
      </c>
      <c r="G35" s="7">
        <v>106040</v>
      </c>
      <c r="H35" s="7">
        <f>12840+106040</f>
        <v>118880</v>
      </c>
      <c r="I35" s="7">
        <v>106040</v>
      </c>
      <c r="J35" s="7">
        <v>114040</v>
      </c>
      <c r="K35" s="7">
        <v>114040</v>
      </c>
      <c r="L35" s="7">
        <v>114040</v>
      </c>
      <c r="M35" s="7">
        <v>137060</v>
      </c>
      <c r="N35" s="7">
        <v>137060</v>
      </c>
      <c r="O35" s="7">
        <v>137060</v>
      </c>
      <c r="P35" s="4">
        <f t="shared" si="2"/>
        <v>1402380</v>
      </c>
      <c r="Q35" s="7">
        <v>3000</v>
      </c>
      <c r="R35" s="7">
        <v>3000</v>
      </c>
      <c r="S35" s="7">
        <v>3000</v>
      </c>
      <c r="T35" s="7">
        <v>3000</v>
      </c>
      <c r="U35" s="7">
        <v>3000</v>
      </c>
      <c r="V35" s="7">
        <v>3000</v>
      </c>
      <c r="W35" s="7">
        <v>2400</v>
      </c>
      <c r="X35" s="7">
        <v>2400</v>
      </c>
      <c r="Y35" s="7">
        <v>2400</v>
      </c>
      <c r="Z35" s="7">
        <v>3750</v>
      </c>
      <c r="AA35" s="7">
        <v>3750</v>
      </c>
      <c r="AB35" s="7">
        <v>3750</v>
      </c>
      <c r="AC35" s="4">
        <f>SUM(Q35:AB35)</f>
        <v>36450</v>
      </c>
      <c r="AD35" s="7">
        <v>3180</v>
      </c>
      <c r="AE35" s="7">
        <v>3180</v>
      </c>
      <c r="AF35" s="7">
        <v>3180</v>
      </c>
      <c r="AG35" s="7">
        <v>3180</v>
      </c>
      <c r="AH35" s="7">
        <f>384+3180</f>
        <v>3564</v>
      </c>
      <c r="AI35" s="7">
        <v>3180</v>
      </c>
      <c r="AJ35" s="7">
        <v>3190</v>
      </c>
      <c r="AK35" s="7">
        <v>3190</v>
      </c>
      <c r="AL35" s="7">
        <v>3190</v>
      </c>
      <c r="AM35" s="7">
        <v>3871</v>
      </c>
      <c r="AN35" s="7">
        <v>3871</v>
      </c>
      <c r="AO35" s="7">
        <v>3871</v>
      </c>
      <c r="AP35" s="4">
        <f t="shared" si="4"/>
        <v>40647</v>
      </c>
      <c r="AQ35" s="4">
        <f t="shared" si="5"/>
        <v>1479477</v>
      </c>
      <c r="AR35" s="13">
        <f t="shared" si="6"/>
        <v>1479477</v>
      </c>
    </row>
    <row r="36" spans="1:44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2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3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4"/>
        <v>0</v>
      </c>
      <c r="AQ36" s="4">
        <f t="shared" si="5"/>
        <v>0</v>
      </c>
      <c r="AR36" s="13">
        <f t="shared" si="6"/>
        <v>0</v>
      </c>
    </row>
    <row r="37" spans="1:44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2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3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4"/>
        <v>0</v>
      </c>
      <c r="AQ37" s="4">
        <f t="shared" si="5"/>
        <v>0</v>
      </c>
      <c r="AR37" s="13">
        <f t="shared" si="6"/>
        <v>0</v>
      </c>
    </row>
    <row r="38" spans="1:44" ht="21" x14ac:dyDescent="0.35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2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3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4"/>
        <v>0</v>
      </c>
      <c r="AQ38" s="4">
        <f t="shared" si="5"/>
        <v>0</v>
      </c>
      <c r="AR38" s="13">
        <f t="shared" si="6"/>
        <v>0</v>
      </c>
    </row>
    <row r="39" spans="1:44" ht="21" x14ac:dyDescent="0.35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2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3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4"/>
        <v>0</v>
      </c>
      <c r="AQ39" s="4">
        <f t="shared" si="5"/>
        <v>0</v>
      </c>
      <c r="AR39" s="13">
        <f t="shared" si="6"/>
        <v>0</v>
      </c>
    </row>
    <row r="40" spans="1:44" s="10" customFormat="1" ht="21.75" thickBot="1" x14ac:dyDescent="0.4">
      <c r="A40" s="8"/>
      <c r="B40" s="8"/>
      <c r="C40" s="8"/>
      <c r="D40" s="9">
        <f>SUM(D6:D39)</f>
        <v>448540</v>
      </c>
      <c r="E40" s="9">
        <f t="shared" ref="E40:O40" si="10">SUM(E6:E39)</f>
        <v>448540</v>
      </c>
      <c r="F40" s="9">
        <f t="shared" si="10"/>
        <v>448540</v>
      </c>
      <c r="G40" s="9">
        <f t="shared" si="10"/>
        <v>448540</v>
      </c>
      <c r="H40" s="9">
        <f t="shared" si="10"/>
        <v>509948.83</v>
      </c>
      <c r="I40" s="9">
        <f t="shared" si="10"/>
        <v>471140</v>
      </c>
      <c r="J40" s="9">
        <f t="shared" si="10"/>
        <v>498290</v>
      </c>
      <c r="K40" s="9">
        <f t="shared" si="10"/>
        <v>498290</v>
      </c>
      <c r="L40" s="9">
        <f t="shared" si="10"/>
        <v>498290</v>
      </c>
      <c r="M40" s="9">
        <f t="shared" si="10"/>
        <v>522310</v>
      </c>
      <c r="N40" s="9">
        <f t="shared" si="10"/>
        <v>523084.19</v>
      </c>
      <c r="O40" s="9">
        <f t="shared" si="10"/>
        <v>524310</v>
      </c>
      <c r="P40" s="25">
        <f t="shared" si="2"/>
        <v>5839823.0200000005</v>
      </c>
      <c r="Q40" s="9">
        <f>SUM(Q6:Q39)</f>
        <v>10500</v>
      </c>
      <c r="R40" s="9">
        <f t="shared" ref="R40:AB40" si="11">SUM(R6:R39)</f>
        <v>10500</v>
      </c>
      <c r="S40" s="9">
        <f t="shared" si="11"/>
        <v>10500</v>
      </c>
      <c r="T40" s="9">
        <f t="shared" si="11"/>
        <v>10500</v>
      </c>
      <c r="U40" s="9">
        <f t="shared" si="11"/>
        <v>11250</v>
      </c>
      <c r="V40" s="9">
        <f t="shared" si="11"/>
        <v>11250</v>
      </c>
      <c r="W40" s="9">
        <f t="shared" si="11"/>
        <v>9000</v>
      </c>
      <c r="X40" s="9">
        <f t="shared" si="11"/>
        <v>9000</v>
      </c>
      <c r="Y40" s="9">
        <f t="shared" si="11"/>
        <v>9000</v>
      </c>
      <c r="Z40" s="9">
        <f t="shared" si="11"/>
        <v>12000</v>
      </c>
      <c r="AA40" s="9">
        <f t="shared" si="11"/>
        <v>12000</v>
      </c>
      <c r="AB40" s="9">
        <f t="shared" si="11"/>
        <v>12000</v>
      </c>
      <c r="AC40" s="25">
        <f t="shared" si="3"/>
        <v>127500</v>
      </c>
      <c r="AD40" s="9">
        <f>SUM(AD6:AD39)</f>
        <v>11480</v>
      </c>
      <c r="AE40" s="9">
        <f t="shared" ref="AE40:AO40" si="12">SUM(AE6:AE39)</f>
        <v>11480</v>
      </c>
      <c r="AF40" s="9">
        <f t="shared" si="12"/>
        <v>11480</v>
      </c>
      <c r="AG40" s="9">
        <f t="shared" si="12"/>
        <v>11480</v>
      </c>
      <c r="AH40" s="9">
        <f t="shared" si="12"/>
        <v>13816</v>
      </c>
      <c r="AI40" s="9">
        <f t="shared" si="12"/>
        <v>11480</v>
      </c>
      <c r="AJ40" s="9">
        <f t="shared" si="12"/>
        <v>11490</v>
      </c>
      <c r="AK40" s="9">
        <f t="shared" si="12"/>
        <v>11490</v>
      </c>
      <c r="AL40" s="9">
        <f t="shared" si="12"/>
        <v>11490</v>
      </c>
      <c r="AM40" s="9">
        <f t="shared" si="12"/>
        <v>12171</v>
      </c>
      <c r="AN40" s="9">
        <f t="shared" si="12"/>
        <v>12171</v>
      </c>
      <c r="AO40" s="9">
        <f t="shared" si="12"/>
        <v>12171</v>
      </c>
      <c r="AP40" s="25">
        <f t="shared" si="4"/>
        <v>142199</v>
      </c>
      <c r="AQ40" s="25">
        <f t="shared" si="5"/>
        <v>6109522.0200000005</v>
      </c>
      <c r="AR40" s="26">
        <f>+AQ40</f>
        <v>6109522.0200000005</v>
      </c>
    </row>
    <row r="41" spans="1:44" ht="21.75" thickTop="1" x14ac:dyDescent="0.35"/>
    <row r="42" spans="1:44" x14ac:dyDescent="0.55000000000000004">
      <c r="A42" s="1" t="s">
        <v>111</v>
      </c>
    </row>
    <row r="43" spans="1:44" x14ac:dyDescent="0.55000000000000004">
      <c r="A43" s="41" t="s">
        <v>109</v>
      </c>
    </row>
    <row r="44" spans="1:44" x14ac:dyDescent="0.55000000000000004">
      <c r="A44" s="1" t="s">
        <v>112</v>
      </c>
    </row>
    <row r="45" spans="1:44" x14ac:dyDescent="0.55000000000000004">
      <c r="A45" s="1" t="s">
        <v>110</v>
      </c>
      <c r="H45" s="1">
        <f>41190+12840</f>
        <v>54030</v>
      </c>
      <c r="AH45" s="1">
        <f>1902+384</f>
        <v>2286</v>
      </c>
    </row>
    <row r="46" spans="1:44" x14ac:dyDescent="0.55000000000000004">
      <c r="A46" s="33" t="s">
        <v>100</v>
      </c>
    </row>
  </sheetData>
  <mergeCells count="9">
    <mergeCell ref="AR3:AR4"/>
    <mergeCell ref="D4:P4"/>
    <mergeCell ref="Q4:AC4"/>
    <mergeCell ref="AD4:AP4"/>
    <mergeCell ref="A1:F1"/>
    <mergeCell ref="A3:A4"/>
    <mergeCell ref="B3:B4"/>
    <mergeCell ref="D3:AQ3"/>
    <mergeCell ref="AQ4:AQ5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showGridLines="0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P30" sqref="P30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3.875" style="3" hidden="1" customWidth="1"/>
    <col min="7" max="10" width="13.875" style="1" hidden="1" customWidth="1"/>
    <col min="11" max="11" width="15.75" style="1" hidden="1" customWidth="1"/>
    <col min="12" max="12" width="13.875" style="1" hidden="1" customWidth="1"/>
    <col min="13" max="15" width="15.75" style="1" hidden="1" customWidth="1"/>
    <col min="16" max="16" width="15.25" style="1" bestFit="1" customWidth="1"/>
    <col min="17" max="28" width="12.375" style="1" hidden="1" customWidth="1"/>
    <col min="29" max="29" width="12.375" style="1" bestFit="1" customWidth="1"/>
    <col min="30" max="41" width="12.375" style="1" hidden="1" customWidth="1"/>
    <col min="42" max="42" width="12.375" style="1" bestFit="1" customWidth="1"/>
    <col min="43" max="43" width="15.25" style="1" bestFit="1" customWidth="1"/>
    <col min="44" max="44" width="11.125" style="1" hidden="1" customWidth="1"/>
    <col min="45" max="45" width="13.875" style="1" hidden="1" customWidth="1"/>
    <col min="46" max="46" width="11.125" style="1" hidden="1" customWidth="1"/>
    <col min="47" max="51" width="12.375" style="1" hidden="1" customWidth="1"/>
    <col min="52" max="52" width="13.875" style="1" hidden="1" customWidth="1"/>
    <col min="53" max="55" width="12.375" style="1" hidden="1" customWidth="1"/>
    <col min="56" max="56" width="12.375" style="1" bestFit="1" customWidth="1"/>
    <col min="57" max="57" width="15.25" style="1" bestFit="1" customWidth="1"/>
    <col min="58" max="16384" width="9" style="1"/>
  </cols>
  <sheetData>
    <row r="1" spans="1:57" x14ac:dyDescent="0.55000000000000004">
      <c r="A1" s="56" t="s">
        <v>105</v>
      </c>
      <c r="B1" s="57"/>
      <c r="C1" s="57"/>
      <c r="D1" s="57"/>
      <c r="E1" s="57"/>
      <c r="F1" s="57"/>
    </row>
    <row r="2" spans="1:57" s="12" customFormat="1" ht="21" x14ac:dyDescent="0.35">
      <c r="A2" s="30"/>
      <c r="B2" s="30"/>
      <c r="C2" s="30"/>
      <c r="D2" s="30"/>
      <c r="E2" s="30"/>
      <c r="F2" s="30"/>
    </row>
    <row r="3" spans="1:57" s="2" customFormat="1" x14ac:dyDescent="0.55000000000000004">
      <c r="A3" s="54" t="s">
        <v>0</v>
      </c>
      <c r="B3" s="54" t="s">
        <v>14</v>
      </c>
      <c r="C3" s="28"/>
      <c r="D3" s="46" t="s">
        <v>56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8"/>
      <c r="BE3" s="54" t="s">
        <v>16</v>
      </c>
    </row>
    <row r="4" spans="1:57" s="2" customFormat="1" x14ac:dyDescent="0.55000000000000004">
      <c r="A4" s="55"/>
      <c r="B4" s="55"/>
      <c r="C4" s="29"/>
      <c r="D4" s="49" t="s">
        <v>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46" t="s">
        <v>87</v>
      </c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8"/>
      <c r="BE4" s="55"/>
    </row>
    <row r="5" spans="1:57" s="2" customFormat="1" x14ac:dyDescent="0.55000000000000004">
      <c r="A5" s="29"/>
      <c r="B5" s="29"/>
      <c r="C5" s="29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C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 t="shared" si="2"/>
        <v>ก.ย.</v>
      </c>
      <c r="BD5" s="17" t="s">
        <v>16</v>
      </c>
      <c r="BE5" s="24"/>
    </row>
    <row r="6" spans="1:57" ht="21" hidden="1" x14ac:dyDescent="0.35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f>SUM(Q6:AB6)</f>
        <v>0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>
        <f>SUM(AD6:AO6)</f>
        <v>0</v>
      </c>
      <c r="AQ6" s="4">
        <f>+P6+AC6+AP6</f>
        <v>0</v>
      </c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>
        <f>SUM(AR6:BC6)</f>
        <v>0</v>
      </c>
      <c r="BE6" s="13">
        <f>+AQ6+BD6</f>
        <v>0</v>
      </c>
    </row>
    <row r="7" spans="1:57" ht="21" hidden="1" x14ac:dyDescent="0.35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3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4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5">SUM(AD7:AO7)</f>
        <v>0</v>
      </c>
      <c r="AQ7" s="4">
        <f t="shared" ref="AQ7:AQ40" si="6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7">SUM(AR7:BC7)</f>
        <v>0</v>
      </c>
      <c r="BE7" s="13">
        <f t="shared" ref="BE7:BE39" si="8">+AQ7+BD7</f>
        <v>0</v>
      </c>
    </row>
    <row r="8" spans="1:57" ht="21" hidden="1" x14ac:dyDescent="0.35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3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4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5"/>
        <v>0</v>
      </c>
      <c r="AQ8" s="4">
        <f t="shared" si="6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7"/>
        <v>0</v>
      </c>
      <c r="BE8" s="13">
        <f t="shared" si="8"/>
        <v>0</v>
      </c>
    </row>
    <row r="9" spans="1:57" ht="21" hidden="1" x14ac:dyDescent="0.35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3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4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5"/>
        <v>0</v>
      </c>
      <c r="AQ9" s="4">
        <f t="shared" si="6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7"/>
        <v>0</v>
      </c>
      <c r="BE9" s="13">
        <f t="shared" si="8"/>
        <v>0</v>
      </c>
    </row>
    <row r="10" spans="1:57" ht="21" hidden="1" x14ac:dyDescent="0.35">
      <c r="A10" s="5"/>
      <c r="B10" s="5" t="s">
        <v>9</v>
      </c>
      <c r="C10" s="5" t="s">
        <v>17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3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4"/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f t="shared" si="5"/>
        <v>0</v>
      </c>
      <c r="AQ10" s="4">
        <f t="shared" si="6"/>
        <v>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f t="shared" si="7"/>
        <v>0</v>
      </c>
      <c r="BE10" s="13">
        <f t="shared" si="8"/>
        <v>0</v>
      </c>
    </row>
    <row r="11" spans="1:57" ht="21" hidden="1" x14ac:dyDescent="0.35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3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4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5"/>
        <v>0</v>
      </c>
      <c r="AQ11" s="4">
        <f t="shared" si="6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7"/>
        <v>0</v>
      </c>
      <c r="BE11" s="13">
        <f t="shared" si="8"/>
        <v>0</v>
      </c>
    </row>
    <row r="12" spans="1:57" ht="21" hidden="1" x14ac:dyDescent="0.35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3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4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5"/>
        <v>0</v>
      </c>
      <c r="AQ12" s="4">
        <f t="shared" si="6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7"/>
        <v>0</v>
      </c>
      <c r="BE12" s="13">
        <f t="shared" si="8"/>
        <v>0</v>
      </c>
    </row>
    <row r="13" spans="1:57" ht="21" hidden="1" x14ac:dyDescent="0.35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3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4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5"/>
        <v>0</v>
      </c>
      <c r="AQ13" s="4">
        <f t="shared" si="6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7"/>
        <v>0</v>
      </c>
      <c r="BE13" s="13">
        <f t="shared" si="8"/>
        <v>0</v>
      </c>
    </row>
    <row r="14" spans="1:57" ht="21" hidden="1" x14ac:dyDescent="0.35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4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5"/>
        <v>0</v>
      </c>
      <c r="AQ14" s="4">
        <f t="shared" si="6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7"/>
        <v>0</v>
      </c>
      <c r="BE14" s="13">
        <f t="shared" si="8"/>
        <v>0</v>
      </c>
    </row>
    <row r="15" spans="1:57" ht="21" hidden="1" x14ac:dyDescent="0.35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4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5"/>
        <v>0</v>
      </c>
      <c r="AQ15" s="4">
        <f t="shared" si="6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7"/>
        <v>0</v>
      </c>
      <c r="BE15" s="13">
        <f t="shared" si="8"/>
        <v>0</v>
      </c>
    </row>
    <row r="16" spans="1:57" ht="21" hidden="1" x14ac:dyDescent="0.35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4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5"/>
        <v>0</v>
      </c>
      <c r="AQ16" s="4">
        <f t="shared" si="6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7"/>
        <v>0</v>
      </c>
      <c r="BE16" s="13">
        <f t="shared" si="8"/>
        <v>0</v>
      </c>
    </row>
    <row r="17" spans="1:57" ht="21" hidden="1" x14ac:dyDescent="0.35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4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5"/>
        <v>0</v>
      </c>
      <c r="AQ17" s="4">
        <f t="shared" si="6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7"/>
        <v>0</v>
      </c>
      <c r="BE17" s="13">
        <f t="shared" si="8"/>
        <v>0</v>
      </c>
    </row>
    <row r="18" spans="1:57" ht="21" hidden="1" x14ac:dyDescent="0.35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4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5"/>
        <v>0</v>
      </c>
      <c r="AQ18" s="4">
        <f t="shared" si="6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7"/>
        <v>0</v>
      </c>
      <c r="BE18" s="13">
        <f t="shared" si="8"/>
        <v>0</v>
      </c>
    </row>
    <row r="19" spans="1:57" ht="21" hidden="1" x14ac:dyDescent="0.35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4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5"/>
        <v>0</v>
      </c>
      <c r="AQ19" s="4">
        <f t="shared" si="6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7"/>
        <v>0</v>
      </c>
      <c r="BE19" s="13">
        <f t="shared" si="8"/>
        <v>0</v>
      </c>
    </row>
    <row r="20" spans="1:57" ht="21" hidden="1" x14ac:dyDescent="0.35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3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4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5"/>
        <v>0</v>
      </c>
      <c r="AQ20" s="4">
        <f t="shared" si="6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7"/>
        <v>0</v>
      </c>
      <c r="BE20" s="13">
        <f t="shared" si="8"/>
        <v>0</v>
      </c>
    </row>
    <row r="21" spans="1:57" ht="21" hidden="1" x14ac:dyDescent="0.35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3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4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5"/>
        <v>0</v>
      </c>
      <c r="AQ21" s="4">
        <f t="shared" si="6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7"/>
        <v>0</v>
      </c>
      <c r="BE21" s="13">
        <f t="shared" si="8"/>
        <v>0</v>
      </c>
    </row>
    <row r="22" spans="1:57" ht="21" hidden="1" x14ac:dyDescent="0.35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3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4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5"/>
        <v>0</v>
      </c>
      <c r="AQ22" s="4">
        <f t="shared" si="6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7"/>
        <v>0</v>
      </c>
      <c r="BE22" s="13">
        <f t="shared" si="8"/>
        <v>0</v>
      </c>
    </row>
    <row r="23" spans="1:57" ht="21" hidden="1" x14ac:dyDescent="0.35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3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4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5"/>
        <v>0</v>
      </c>
      <c r="AQ23" s="4">
        <f t="shared" si="6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7"/>
        <v>0</v>
      </c>
      <c r="BE23" s="13">
        <f t="shared" si="8"/>
        <v>0</v>
      </c>
    </row>
    <row r="24" spans="1:57" ht="21" hidden="1" x14ac:dyDescent="0.35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3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4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5"/>
        <v>0</v>
      </c>
      <c r="AQ24" s="4">
        <f t="shared" si="6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7"/>
        <v>0</v>
      </c>
      <c r="BE24" s="13">
        <f t="shared" si="8"/>
        <v>0</v>
      </c>
    </row>
    <row r="25" spans="1:57" ht="21" hidden="1" x14ac:dyDescent="0.35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3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4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5"/>
        <v>0</v>
      </c>
      <c r="AQ25" s="4">
        <f t="shared" si="6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7"/>
        <v>0</v>
      </c>
      <c r="BE25" s="13">
        <f t="shared" si="8"/>
        <v>0</v>
      </c>
    </row>
    <row r="26" spans="1:57" ht="21" hidden="1" x14ac:dyDescent="0.35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3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4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5"/>
        <v>0</v>
      </c>
      <c r="AQ26" s="4">
        <f t="shared" si="6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7"/>
        <v>0</v>
      </c>
      <c r="BE26" s="13">
        <f t="shared" si="8"/>
        <v>0</v>
      </c>
    </row>
    <row r="27" spans="1:57" ht="21" hidden="1" x14ac:dyDescent="0.35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3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4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5"/>
        <v>0</v>
      </c>
      <c r="AQ27" s="4">
        <f t="shared" si="6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7"/>
        <v>0</v>
      </c>
      <c r="BE27" s="13">
        <f t="shared" si="8"/>
        <v>0</v>
      </c>
    </row>
    <row r="28" spans="1:57" ht="21" hidden="1" x14ac:dyDescent="0.35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3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4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5"/>
        <v>0</v>
      </c>
      <c r="AQ28" s="4">
        <f t="shared" si="6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7"/>
        <v>0</v>
      </c>
      <c r="BE28" s="13">
        <f t="shared" si="8"/>
        <v>0</v>
      </c>
    </row>
    <row r="29" spans="1:57" ht="21" hidden="1" x14ac:dyDescent="0.35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3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4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5"/>
        <v>0</v>
      </c>
      <c r="AQ29" s="4">
        <f t="shared" si="6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7"/>
        <v>0</v>
      </c>
      <c r="BE29" s="13">
        <f t="shared" si="8"/>
        <v>0</v>
      </c>
    </row>
    <row r="30" spans="1:57" x14ac:dyDescent="0.55000000000000004">
      <c r="A30" s="5" t="s">
        <v>4</v>
      </c>
      <c r="B30" s="5" t="s">
        <v>8</v>
      </c>
      <c r="C30" s="5" t="s">
        <v>17</v>
      </c>
      <c r="D30" s="4">
        <v>1158140</v>
      </c>
      <c r="E30" s="4">
        <v>1158140</v>
      </c>
      <c r="F30" s="4">
        <v>1158140</v>
      </c>
      <c r="G30" s="4">
        <v>1205360</v>
      </c>
      <c r="H30" s="4">
        <f>141660+1205360+27459.31</f>
        <v>1374479.31</v>
      </c>
      <c r="I30" s="4">
        <v>1234800</v>
      </c>
      <c r="J30" s="4">
        <v>1308950</v>
      </c>
      <c r="K30" s="4">
        <v>1308950</v>
      </c>
      <c r="L30" s="4">
        <v>1308950</v>
      </c>
      <c r="M30" s="4">
        <v>1332890</v>
      </c>
      <c r="N30" s="4">
        <v>1332890</v>
      </c>
      <c r="O30" s="4">
        <v>1332890</v>
      </c>
      <c r="P30" s="4">
        <f t="shared" si="3"/>
        <v>15214579.310000001</v>
      </c>
      <c r="Q30" s="4">
        <v>27000</v>
      </c>
      <c r="R30" s="4">
        <v>27000</v>
      </c>
      <c r="S30" s="4">
        <v>27000</v>
      </c>
      <c r="T30" s="4">
        <v>27000</v>
      </c>
      <c r="U30" s="4">
        <v>27750</v>
      </c>
      <c r="V30" s="4">
        <v>27750</v>
      </c>
      <c r="W30" s="4">
        <v>22200</v>
      </c>
      <c r="X30" s="4">
        <v>22200</v>
      </c>
      <c r="Y30" s="4">
        <v>22200</v>
      </c>
      <c r="Z30" s="4">
        <v>28500</v>
      </c>
      <c r="AA30" s="4">
        <v>28500</v>
      </c>
      <c r="AB30" s="4">
        <v>28500</v>
      </c>
      <c r="AC30" s="4">
        <f t="shared" si="4"/>
        <v>315600</v>
      </c>
      <c r="AD30" s="4">
        <v>25683</v>
      </c>
      <c r="AE30" s="4">
        <v>25683</v>
      </c>
      <c r="AF30" s="4">
        <v>25683</v>
      </c>
      <c r="AG30" s="4">
        <v>26767</v>
      </c>
      <c r="AH30" s="4">
        <f>3252+26767</f>
        <v>30019</v>
      </c>
      <c r="AI30" s="4">
        <v>26767</v>
      </c>
      <c r="AJ30" s="4">
        <v>28492</v>
      </c>
      <c r="AK30" s="4">
        <v>28492</v>
      </c>
      <c r="AL30" s="4">
        <v>28492</v>
      </c>
      <c r="AM30" s="4">
        <v>29150</v>
      </c>
      <c r="AN30" s="4">
        <v>29150</v>
      </c>
      <c r="AO30" s="4">
        <v>29150</v>
      </c>
      <c r="AP30" s="4">
        <f t="shared" si="5"/>
        <v>333528</v>
      </c>
      <c r="AQ30" s="4">
        <f t="shared" si="6"/>
        <v>15863707.310000001</v>
      </c>
      <c r="AR30" s="4">
        <f>5600*4</f>
        <v>22400</v>
      </c>
      <c r="AS30" s="4">
        <f t="shared" ref="AS30:AT30" si="9">5600*4</f>
        <v>22400</v>
      </c>
      <c r="AT30" s="4">
        <f t="shared" si="9"/>
        <v>22400</v>
      </c>
      <c r="AU30" s="4">
        <v>28000</v>
      </c>
      <c r="AV30" s="4">
        <f>28000+166193.55</f>
        <v>194193.55</v>
      </c>
      <c r="AW30" s="4">
        <v>28000</v>
      </c>
      <c r="AX30" s="4">
        <f>5600*5</f>
        <v>28000</v>
      </c>
      <c r="AY30" s="4">
        <f>5600*5</f>
        <v>28000</v>
      </c>
      <c r="AZ30" s="4">
        <f>224722.58+28000</f>
        <v>252722.58</v>
      </c>
      <c r="BA30" s="4">
        <f>39200+5600</f>
        <v>44800</v>
      </c>
      <c r="BB30" s="4">
        <f>39200+5600</f>
        <v>44800</v>
      </c>
      <c r="BC30" s="4">
        <f>39200+5600+118906.67</f>
        <v>163706.66999999998</v>
      </c>
      <c r="BD30" s="4">
        <f t="shared" si="7"/>
        <v>879422.8</v>
      </c>
      <c r="BE30" s="13">
        <f t="shared" si="8"/>
        <v>16743130.110000001</v>
      </c>
    </row>
    <row r="31" spans="1:57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3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4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5"/>
        <v>0</v>
      </c>
      <c r="AQ31" s="4">
        <f t="shared" si="6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7"/>
        <v>0</v>
      </c>
      <c r="BE31" s="13">
        <f t="shared" si="8"/>
        <v>0</v>
      </c>
    </row>
    <row r="32" spans="1:57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3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4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5"/>
        <v>0</v>
      </c>
      <c r="AQ32" s="4">
        <f t="shared" si="6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7"/>
        <v>0</v>
      </c>
      <c r="BE32" s="13">
        <f t="shared" si="8"/>
        <v>0</v>
      </c>
    </row>
    <row r="33" spans="1:57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3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4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5"/>
        <v>0</v>
      </c>
      <c r="AQ33" s="4">
        <f t="shared" si="6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7"/>
        <v>0</v>
      </c>
      <c r="BE33" s="13">
        <f t="shared" si="8"/>
        <v>0</v>
      </c>
    </row>
    <row r="34" spans="1:57" x14ac:dyDescent="0.55000000000000004">
      <c r="A34" s="5"/>
      <c r="B34" s="5" t="s">
        <v>9</v>
      </c>
      <c r="C34" s="5" t="s">
        <v>17</v>
      </c>
      <c r="D34" s="4">
        <v>147450</v>
      </c>
      <c r="E34" s="4">
        <v>147450</v>
      </c>
      <c r="F34" s="4">
        <v>147450</v>
      </c>
      <c r="G34" s="4">
        <v>153770</v>
      </c>
      <c r="H34" s="4">
        <f>18960+153770</f>
        <v>172730</v>
      </c>
      <c r="I34" s="4">
        <v>153770</v>
      </c>
      <c r="J34" s="4">
        <v>165770</v>
      </c>
      <c r="K34" s="4">
        <v>165770</v>
      </c>
      <c r="L34" s="4">
        <v>165770</v>
      </c>
      <c r="M34" s="4">
        <v>141830</v>
      </c>
      <c r="N34" s="4">
        <v>141830</v>
      </c>
      <c r="O34" s="4">
        <v>141830</v>
      </c>
      <c r="P34" s="4">
        <f t="shared" si="3"/>
        <v>1845420</v>
      </c>
      <c r="Q34" s="4">
        <v>4500</v>
      </c>
      <c r="R34" s="4">
        <v>4500</v>
      </c>
      <c r="S34" s="4">
        <v>4500</v>
      </c>
      <c r="T34" s="4">
        <v>4500</v>
      </c>
      <c r="U34" s="4">
        <v>4500</v>
      </c>
      <c r="V34" s="4">
        <v>4500</v>
      </c>
      <c r="W34" s="4">
        <v>3600</v>
      </c>
      <c r="X34" s="4">
        <v>3600</v>
      </c>
      <c r="Y34" s="4">
        <v>3600</v>
      </c>
      <c r="Z34" s="4">
        <v>3750</v>
      </c>
      <c r="AA34" s="4">
        <v>3750</v>
      </c>
      <c r="AB34" s="4">
        <v>3750</v>
      </c>
      <c r="AC34" s="4">
        <f t="shared" si="4"/>
        <v>49050</v>
      </c>
      <c r="AD34" s="4">
        <v>2153</v>
      </c>
      <c r="AE34" s="4">
        <v>2153</v>
      </c>
      <c r="AF34" s="4">
        <v>2153</v>
      </c>
      <c r="AG34" s="4">
        <v>2248</v>
      </c>
      <c r="AH34" s="4">
        <f>282+2248</f>
        <v>2530</v>
      </c>
      <c r="AI34" s="4">
        <v>2248</v>
      </c>
      <c r="AJ34" s="4">
        <v>2248</v>
      </c>
      <c r="AK34" s="4">
        <v>2248</v>
      </c>
      <c r="AL34" s="4">
        <v>2248</v>
      </c>
      <c r="AM34" s="4">
        <v>1590</v>
      </c>
      <c r="AN34" s="4">
        <v>1590</v>
      </c>
      <c r="AO34" s="4">
        <v>1590</v>
      </c>
      <c r="AP34" s="4">
        <f t="shared" si="5"/>
        <v>24999</v>
      </c>
      <c r="AQ34" s="4">
        <f t="shared" si="6"/>
        <v>1919469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7"/>
        <v>0</v>
      </c>
      <c r="BE34" s="13">
        <f t="shared" si="8"/>
        <v>1919469</v>
      </c>
    </row>
    <row r="35" spans="1:57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3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4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5"/>
        <v>0</v>
      </c>
      <c r="AQ35" s="4">
        <f t="shared" si="6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7"/>
        <v>0</v>
      </c>
      <c r="BE35" s="13">
        <f t="shared" si="8"/>
        <v>0</v>
      </c>
    </row>
    <row r="36" spans="1:57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3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4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5"/>
        <v>0</v>
      </c>
      <c r="AQ36" s="4">
        <f t="shared" si="6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7"/>
        <v>0</v>
      </c>
      <c r="BE36" s="13">
        <f t="shared" si="8"/>
        <v>0</v>
      </c>
    </row>
    <row r="37" spans="1:57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3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4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5"/>
        <v>0</v>
      </c>
      <c r="AQ37" s="4">
        <f t="shared" si="6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7"/>
        <v>0</v>
      </c>
      <c r="BE37" s="13">
        <f t="shared" si="8"/>
        <v>0</v>
      </c>
    </row>
    <row r="38" spans="1:57" ht="21" x14ac:dyDescent="0.35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3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4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5"/>
        <v>0</v>
      </c>
      <c r="AQ38" s="4">
        <f t="shared" si="6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7"/>
        <v>0</v>
      </c>
      <c r="BE38" s="13">
        <f t="shared" si="8"/>
        <v>0</v>
      </c>
    </row>
    <row r="39" spans="1:57" ht="21" x14ac:dyDescent="0.35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3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4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5"/>
        <v>0</v>
      </c>
      <c r="AQ39" s="4">
        <f t="shared" si="6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7"/>
        <v>0</v>
      </c>
      <c r="BE39" s="13">
        <f t="shared" si="8"/>
        <v>0</v>
      </c>
    </row>
    <row r="40" spans="1:57" s="10" customFormat="1" ht="21.75" thickBot="1" x14ac:dyDescent="0.4">
      <c r="A40" s="8"/>
      <c r="B40" s="8"/>
      <c r="C40" s="8"/>
      <c r="D40" s="9">
        <f>SUM(D6:D39)</f>
        <v>1305590</v>
      </c>
      <c r="E40" s="9">
        <f t="shared" ref="E40:O40" si="10">SUM(E6:E39)</f>
        <v>1305590</v>
      </c>
      <c r="F40" s="9">
        <f t="shared" si="10"/>
        <v>1305590</v>
      </c>
      <c r="G40" s="9">
        <f t="shared" si="10"/>
        <v>1359130</v>
      </c>
      <c r="H40" s="9">
        <f t="shared" si="10"/>
        <v>1547209.31</v>
      </c>
      <c r="I40" s="9">
        <f t="shared" si="10"/>
        <v>1388570</v>
      </c>
      <c r="J40" s="9">
        <f t="shared" si="10"/>
        <v>1474720</v>
      </c>
      <c r="K40" s="9">
        <f t="shared" si="10"/>
        <v>1474720</v>
      </c>
      <c r="L40" s="9">
        <f t="shared" si="10"/>
        <v>1474720</v>
      </c>
      <c r="M40" s="9">
        <f t="shared" si="10"/>
        <v>1474720</v>
      </c>
      <c r="N40" s="9">
        <f t="shared" si="10"/>
        <v>1474720</v>
      </c>
      <c r="O40" s="9">
        <f t="shared" si="10"/>
        <v>1474720</v>
      </c>
      <c r="P40" s="25">
        <f t="shared" si="3"/>
        <v>17059999.310000002</v>
      </c>
      <c r="Q40" s="9">
        <f>SUM(Q6:Q39)</f>
        <v>31500</v>
      </c>
      <c r="R40" s="9">
        <f t="shared" ref="R40:AB40" si="11">SUM(R6:R39)</f>
        <v>31500</v>
      </c>
      <c r="S40" s="9">
        <f t="shared" si="11"/>
        <v>31500</v>
      </c>
      <c r="T40" s="9">
        <f t="shared" si="11"/>
        <v>31500</v>
      </c>
      <c r="U40" s="9">
        <f t="shared" si="11"/>
        <v>32250</v>
      </c>
      <c r="V40" s="9">
        <f t="shared" si="11"/>
        <v>32250</v>
      </c>
      <c r="W40" s="9">
        <f t="shared" si="11"/>
        <v>25800</v>
      </c>
      <c r="X40" s="9">
        <f t="shared" si="11"/>
        <v>25800</v>
      </c>
      <c r="Y40" s="9">
        <f t="shared" si="11"/>
        <v>25800</v>
      </c>
      <c r="Z40" s="9">
        <f t="shared" si="11"/>
        <v>32250</v>
      </c>
      <c r="AA40" s="9">
        <f t="shared" si="11"/>
        <v>32250</v>
      </c>
      <c r="AB40" s="9">
        <f t="shared" si="11"/>
        <v>32250</v>
      </c>
      <c r="AC40" s="25">
        <f t="shared" si="4"/>
        <v>364650</v>
      </c>
      <c r="AD40" s="9">
        <f>SUM(AD6:AD39)</f>
        <v>27836</v>
      </c>
      <c r="AE40" s="9">
        <f t="shared" ref="AE40:AO40" si="12">SUM(AE6:AE39)</f>
        <v>27836</v>
      </c>
      <c r="AF40" s="9">
        <f t="shared" si="12"/>
        <v>27836</v>
      </c>
      <c r="AG40" s="9">
        <f t="shared" si="12"/>
        <v>29015</v>
      </c>
      <c r="AH40" s="9">
        <f t="shared" si="12"/>
        <v>32549</v>
      </c>
      <c r="AI40" s="9">
        <f t="shared" si="12"/>
        <v>29015</v>
      </c>
      <c r="AJ40" s="9">
        <f t="shared" si="12"/>
        <v>30740</v>
      </c>
      <c r="AK40" s="9">
        <f t="shared" si="12"/>
        <v>30740</v>
      </c>
      <c r="AL40" s="9">
        <f t="shared" si="12"/>
        <v>30740</v>
      </c>
      <c r="AM40" s="9">
        <f t="shared" si="12"/>
        <v>30740</v>
      </c>
      <c r="AN40" s="9">
        <f t="shared" si="12"/>
        <v>30740</v>
      </c>
      <c r="AO40" s="9">
        <f t="shared" si="12"/>
        <v>30740</v>
      </c>
      <c r="AP40" s="25">
        <f t="shared" si="5"/>
        <v>358527</v>
      </c>
      <c r="AQ40" s="25">
        <f t="shared" si="6"/>
        <v>17783176.310000002</v>
      </c>
      <c r="AR40" s="9">
        <f>SUM(AR6:AR39)</f>
        <v>22400</v>
      </c>
      <c r="AS40" s="9">
        <f t="shared" ref="AS40:BC40" si="13">SUM(AS6:AS39)</f>
        <v>22400</v>
      </c>
      <c r="AT40" s="9">
        <f t="shared" si="13"/>
        <v>22400</v>
      </c>
      <c r="AU40" s="9">
        <f t="shared" si="13"/>
        <v>28000</v>
      </c>
      <c r="AV40" s="9">
        <f t="shared" si="13"/>
        <v>194193.55</v>
      </c>
      <c r="AW40" s="9">
        <f t="shared" si="13"/>
        <v>28000</v>
      </c>
      <c r="AX40" s="9">
        <f t="shared" si="13"/>
        <v>28000</v>
      </c>
      <c r="AY40" s="9">
        <f t="shared" si="13"/>
        <v>28000</v>
      </c>
      <c r="AZ40" s="9">
        <f t="shared" si="13"/>
        <v>252722.58</v>
      </c>
      <c r="BA40" s="9">
        <f t="shared" si="13"/>
        <v>44800</v>
      </c>
      <c r="BB40" s="9">
        <f t="shared" si="13"/>
        <v>44800</v>
      </c>
      <c r="BC40" s="9">
        <f t="shared" si="13"/>
        <v>163706.66999999998</v>
      </c>
      <c r="BD40" s="25">
        <f t="shared" si="7"/>
        <v>879422.8</v>
      </c>
      <c r="BE40" s="26">
        <f>+AQ40+BD40</f>
        <v>18662599.110000003</v>
      </c>
    </row>
    <row r="41" spans="1:57" ht="21.75" thickTop="1" x14ac:dyDescent="0.35"/>
    <row r="42" spans="1:57" x14ac:dyDescent="0.55000000000000004">
      <c r="A42" s="1" t="s">
        <v>111</v>
      </c>
    </row>
    <row r="43" spans="1:57" x14ac:dyDescent="0.55000000000000004">
      <c r="A43" s="41" t="s">
        <v>109</v>
      </c>
    </row>
    <row r="44" spans="1:57" x14ac:dyDescent="0.55000000000000004">
      <c r="A44" s="1" t="s">
        <v>112</v>
      </c>
    </row>
    <row r="45" spans="1:57" x14ac:dyDescent="0.55000000000000004">
      <c r="A45" s="1" t="s">
        <v>110</v>
      </c>
      <c r="H45" s="1">
        <f>141660+18960</f>
        <v>160620</v>
      </c>
      <c r="AH45" s="1">
        <f>3252+282</f>
        <v>3534</v>
      </c>
      <c r="AV45" s="1">
        <v>166193.54999999999</v>
      </c>
      <c r="AZ45" s="1">
        <v>224722.58</v>
      </c>
      <c r="BC45" s="1">
        <v>118906.67</v>
      </c>
    </row>
    <row r="46" spans="1:57" x14ac:dyDescent="0.55000000000000004">
      <c r="A46" s="33" t="s">
        <v>125</v>
      </c>
    </row>
    <row r="47" spans="1:57" x14ac:dyDescent="0.55000000000000004">
      <c r="A47" s="33" t="s">
        <v>100</v>
      </c>
    </row>
  </sheetData>
  <mergeCells count="11">
    <mergeCell ref="A1:F1"/>
    <mergeCell ref="A3:A4"/>
    <mergeCell ref="B3:B4"/>
    <mergeCell ref="D3:AQ3"/>
    <mergeCell ref="BE3:BE4"/>
    <mergeCell ref="D4:P4"/>
    <mergeCell ref="Q4:AC4"/>
    <mergeCell ref="AD4:AP4"/>
    <mergeCell ref="AR4:BD4"/>
    <mergeCell ref="AR3:BD3"/>
    <mergeCell ref="AQ4:AQ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B48"/>
  <sheetViews>
    <sheetView showGridLines="0" zoomScale="70" zoomScaleNormal="70" workbookViewId="0">
      <pane xSplit="3" ySplit="6" topLeftCell="AEJ31" activePane="bottomRight" state="frozen"/>
      <selection activeCell="AV48" sqref="AV48"/>
      <selection pane="topRight" activeCell="AV48" sqref="AV48"/>
      <selection pane="bottomLeft" activeCell="AV48" sqref="AV48"/>
      <selection pane="bottomRight" activeCell="AEW44" sqref="AEW44"/>
    </sheetView>
  </sheetViews>
  <sheetFormatPr defaultColWidth="9" defaultRowHeight="24" x14ac:dyDescent="0.55000000000000004"/>
  <cols>
    <col min="1" max="2" width="7.375" style="1" bestFit="1" customWidth="1"/>
    <col min="3" max="3" width="5.875" style="3" bestFit="1" customWidth="1"/>
    <col min="4" max="6" width="12.375" style="3" hidden="1" customWidth="1"/>
    <col min="7" max="15" width="12.375" style="1" hidden="1" customWidth="1"/>
    <col min="16" max="16" width="12.375" style="1" bestFit="1" customWidth="1"/>
    <col min="17" max="28" width="9.25" style="1" hidden="1" customWidth="1"/>
    <col min="29" max="29" width="10.125" style="1" bestFit="1" customWidth="1"/>
    <col min="30" max="30" width="7.375" style="1" hidden="1" customWidth="1"/>
    <col min="31" max="31" width="7.875" style="1" hidden="1" customWidth="1"/>
    <col min="32" max="33" width="7.375" style="1" hidden="1" customWidth="1"/>
    <col min="34" max="34" width="7.875" style="1" hidden="1" customWidth="1"/>
    <col min="35" max="35" width="7.375" style="1" hidden="1" customWidth="1"/>
    <col min="36" max="36" width="8.125" style="1" hidden="1" customWidth="1"/>
    <col min="37" max="37" width="7.875" style="1" hidden="1" customWidth="1"/>
    <col min="38" max="41" width="7.375" style="1" hidden="1" customWidth="1"/>
    <col min="42" max="42" width="9.875" style="1" bestFit="1" customWidth="1"/>
    <col min="43" max="43" width="12.375" style="1" bestFit="1" customWidth="1"/>
    <col min="44" max="47" width="13.875" style="1" hidden="1" customWidth="1"/>
    <col min="48" max="49" width="12.375" style="1" hidden="1" customWidth="1"/>
    <col min="50" max="50" width="13.875" style="1" hidden="1" customWidth="1"/>
    <col min="51" max="54" width="12.375" style="1" hidden="1" customWidth="1"/>
    <col min="55" max="55" width="13.875" style="1" hidden="1" customWidth="1"/>
    <col min="56" max="56" width="14.125" style="1" bestFit="1" customWidth="1"/>
    <col min="57" max="68" width="11.125" style="1" hidden="1" customWidth="1"/>
    <col min="69" max="69" width="11.25" style="1" bestFit="1" customWidth="1"/>
    <col min="70" max="81" width="11.125" style="1" hidden="1" customWidth="1"/>
    <col min="82" max="82" width="11.25" style="1" bestFit="1" customWidth="1"/>
    <col min="83" max="83" width="14.125" style="1" bestFit="1" customWidth="1"/>
    <col min="84" max="88" width="13.875" style="1" hidden="1" customWidth="1"/>
    <col min="89" max="89" width="12.375" style="1" hidden="1" customWidth="1"/>
    <col min="90" max="90" width="13.875" style="1" hidden="1" customWidth="1"/>
    <col min="91" max="93" width="12.375" style="1" hidden="1" customWidth="1"/>
    <col min="94" max="95" width="13.875" style="1" hidden="1" customWidth="1"/>
    <col min="96" max="96" width="14.125" style="1" bestFit="1" customWidth="1"/>
    <col min="97" max="108" width="11.125" style="1" hidden="1" customWidth="1"/>
    <col min="109" max="109" width="11.25" style="1" bestFit="1" customWidth="1"/>
    <col min="110" max="121" width="11.125" style="1" hidden="1" customWidth="1"/>
    <col min="122" max="122" width="11.25" style="1" bestFit="1" customWidth="1"/>
    <col min="123" max="123" width="14.125" style="1" bestFit="1" customWidth="1"/>
    <col min="124" max="133" width="12.375" style="1" hidden="1" customWidth="1"/>
    <col min="134" max="134" width="13.875" style="1" hidden="1" customWidth="1"/>
    <col min="135" max="135" width="12.375" style="1" hidden="1" customWidth="1"/>
    <col min="136" max="136" width="12.375" style="1" bestFit="1" customWidth="1"/>
    <col min="137" max="148" width="11.125" style="1" hidden="1" customWidth="1"/>
    <col min="149" max="149" width="11.25" style="1" bestFit="1" customWidth="1"/>
    <col min="150" max="161" width="11.125" style="1" hidden="1" customWidth="1"/>
    <col min="162" max="162" width="11.25" style="1" bestFit="1" customWidth="1"/>
    <col min="163" max="163" width="14.125" style="1" bestFit="1" customWidth="1"/>
    <col min="164" max="175" width="13.875" style="1" hidden="1" customWidth="1"/>
    <col min="176" max="176" width="14.125" style="1" bestFit="1" customWidth="1"/>
    <col min="177" max="188" width="12.375" style="1" hidden="1" customWidth="1"/>
    <col min="189" max="189" width="12.375" style="1" bestFit="1" customWidth="1"/>
    <col min="190" max="195" width="11.125" style="1" hidden="1" customWidth="1"/>
    <col min="196" max="196" width="12.375" style="1" hidden="1" customWidth="1"/>
    <col min="197" max="201" width="11.125" style="1" hidden="1" customWidth="1"/>
    <col min="202" max="202" width="12.375" style="1" bestFit="1" customWidth="1"/>
    <col min="203" max="203" width="14.125" style="1" bestFit="1" customWidth="1"/>
    <col min="204" max="215" width="13.875" style="1" hidden="1" customWidth="1"/>
    <col min="216" max="216" width="14.125" style="1" bestFit="1" customWidth="1"/>
    <col min="217" max="226" width="11.125" style="1" hidden="1" customWidth="1"/>
    <col min="227" max="227" width="12.375" style="1" hidden="1" customWidth="1"/>
    <col min="228" max="228" width="11.125" style="1" hidden="1" customWidth="1"/>
    <col min="229" max="229" width="12.375" style="1" bestFit="1" customWidth="1"/>
    <col min="230" max="241" width="11.125" style="1" hidden="1" customWidth="1"/>
    <col min="242" max="242" width="11.25" style="1" bestFit="1" customWidth="1"/>
    <col min="243" max="243" width="14.125" style="1" bestFit="1" customWidth="1"/>
    <col min="244" max="255" width="13.875" style="1" hidden="1" customWidth="1"/>
    <col min="256" max="256" width="14.125" style="1" bestFit="1" customWidth="1"/>
    <col min="257" max="268" width="11.125" style="1" hidden="1" customWidth="1"/>
    <col min="269" max="269" width="11.25" style="1" bestFit="1" customWidth="1"/>
    <col min="270" max="281" width="11.125" style="1" hidden="1" customWidth="1"/>
    <col min="282" max="282" width="11.25" style="1" bestFit="1" customWidth="1"/>
    <col min="283" max="283" width="14.125" style="1" bestFit="1" customWidth="1"/>
    <col min="284" max="295" width="12.375" style="1" hidden="1" customWidth="1"/>
    <col min="296" max="296" width="12.375" style="1" bestFit="1" customWidth="1"/>
    <col min="297" max="308" width="9.25" style="1" hidden="1" customWidth="1"/>
    <col min="309" max="309" width="10.125" style="1" bestFit="1" customWidth="1"/>
    <col min="310" max="321" width="9.25" style="1" hidden="1" customWidth="1"/>
    <col min="322" max="322" width="10.125" style="1" bestFit="1" customWidth="1"/>
    <col min="323" max="323" width="12.375" style="1" bestFit="1" customWidth="1"/>
    <col min="324" max="329" width="12.375" style="1" hidden="1" customWidth="1"/>
    <col min="330" max="330" width="13.875" style="1" hidden="1" customWidth="1"/>
    <col min="331" max="335" width="12.375" style="1" hidden="1" customWidth="1"/>
    <col min="336" max="336" width="14.125" style="1" bestFit="1" customWidth="1"/>
    <col min="337" max="348" width="11.125" style="1" hidden="1" customWidth="1"/>
    <col min="349" max="349" width="11.25" style="1" bestFit="1" customWidth="1"/>
    <col min="350" max="361" width="11.125" style="1" hidden="1" customWidth="1"/>
    <col min="362" max="362" width="11.25" style="1" bestFit="1" customWidth="1"/>
    <col min="363" max="363" width="14.125" style="1" bestFit="1" customWidth="1"/>
    <col min="364" max="375" width="13.875" style="1" hidden="1" customWidth="1"/>
    <col min="376" max="376" width="14.125" style="1" bestFit="1" customWidth="1"/>
    <col min="377" max="388" width="11.125" style="1" hidden="1" customWidth="1"/>
    <col min="389" max="389" width="11.25" style="1" bestFit="1" customWidth="1"/>
    <col min="390" max="401" width="11.125" style="1" hidden="1" customWidth="1"/>
    <col min="402" max="402" width="11.25" style="1" bestFit="1" customWidth="1"/>
    <col min="403" max="403" width="14.125" style="1" bestFit="1" customWidth="1"/>
    <col min="404" max="415" width="13.875" style="1" hidden="1" customWidth="1"/>
    <col min="416" max="416" width="14.125" style="1" bestFit="1" customWidth="1"/>
    <col min="417" max="428" width="11.125" style="1" hidden="1" customWidth="1"/>
    <col min="429" max="429" width="11.25" style="1" bestFit="1" customWidth="1"/>
    <col min="430" max="441" width="11.125" style="1" hidden="1" customWidth="1"/>
    <col min="442" max="442" width="11.25" style="1" bestFit="1" customWidth="1"/>
    <col min="443" max="443" width="14.125" style="1" bestFit="1" customWidth="1"/>
    <col min="444" max="455" width="13.875" style="1" hidden="1" customWidth="1"/>
    <col min="456" max="456" width="14.125" style="1" bestFit="1" customWidth="1"/>
    <col min="457" max="468" width="12.375" style="1" hidden="1" customWidth="1"/>
    <col min="469" max="469" width="12.375" style="1" bestFit="1" customWidth="1"/>
    <col min="470" max="481" width="11.125" style="1" hidden="1" customWidth="1"/>
    <col min="482" max="482" width="11.25" style="1" bestFit="1" customWidth="1"/>
    <col min="483" max="483" width="14.125" style="1" bestFit="1" customWidth="1"/>
    <col min="484" max="489" width="12.375" style="1" hidden="1" customWidth="1"/>
    <col min="490" max="490" width="13.875" style="1" hidden="1" customWidth="1"/>
    <col min="491" max="495" width="12.375" style="1" hidden="1" customWidth="1"/>
    <col min="496" max="496" width="14.125" style="1" bestFit="1" customWidth="1"/>
    <col min="497" max="508" width="11.125" style="1" hidden="1" customWidth="1"/>
    <col min="509" max="509" width="11.25" style="1" bestFit="1" customWidth="1"/>
    <col min="510" max="521" width="11.125" style="1" hidden="1" customWidth="1"/>
    <col min="522" max="522" width="11.25" style="1" bestFit="1" customWidth="1"/>
    <col min="523" max="523" width="14.125" style="1" bestFit="1" customWidth="1"/>
    <col min="524" max="535" width="13.875" style="1" hidden="1" customWidth="1"/>
    <col min="536" max="536" width="14.125" style="1" bestFit="1" customWidth="1"/>
    <col min="537" max="548" width="12.375" style="1" hidden="1" customWidth="1"/>
    <col min="549" max="549" width="12.375" style="1" bestFit="1" customWidth="1"/>
    <col min="550" max="561" width="11.125" style="1" hidden="1" customWidth="1"/>
    <col min="562" max="562" width="11.25" style="1" bestFit="1" customWidth="1"/>
    <col min="563" max="563" width="14.125" style="1" bestFit="1" customWidth="1"/>
    <col min="564" max="575" width="12.375" style="1" hidden="1" customWidth="1"/>
    <col min="576" max="576" width="12.375" style="1" bestFit="1" customWidth="1"/>
    <col min="577" max="588" width="11.125" style="1" hidden="1" customWidth="1"/>
    <col min="589" max="589" width="11.25" style="1" bestFit="1" customWidth="1"/>
    <col min="590" max="601" width="9.25" style="1" hidden="1" customWidth="1"/>
    <col min="602" max="602" width="10.125" style="1" bestFit="1" customWidth="1"/>
    <col min="603" max="603" width="12.375" style="1" bestFit="1" customWidth="1"/>
    <col min="604" max="615" width="12.375" style="1" hidden="1" customWidth="1"/>
    <col min="616" max="616" width="12.375" style="1" bestFit="1" customWidth="1"/>
    <col min="617" max="628" width="11.125" style="1" hidden="1" customWidth="1"/>
    <col min="629" max="629" width="11.25" style="1" bestFit="1" customWidth="1"/>
    <col min="630" max="641" width="9.25" style="1" hidden="1" customWidth="1"/>
    <col min="642" max="642" width="10.125" style="1" bestFit="1" customWidth="1"/>
    <col min="643" max="643" width="12.375" style="1" bestFit="1" customWidth="1"/>
    <col min="644" max="655" width="12.375" style="1" hidden="1" customWidth="1"/>
    <col min="656" max="656" width="12.375" style="1" bestFit="1" customWidth="1"/>
    <col min="657" max="668" width="11.125" style="1" hidden="1" customWidth="1"/>
    <col min="669" max="669" width="11.25" style="1" bestFit="1" customWidth="1"/>
    <col min="670" max="681" width="9.25" style="1" hidden="1" customWidth="1"/>
    <col min="682" max="682" width="10.125" style="1" bestFit="1" customWidth="1"/>
    <col min="683" max="683" width="12.375" style="1" bestFit="1" customWidth="1"/>
    <col min="684" max="695" width="12.375" style="1" hidden="1" customWidth="1"/>
    <col min="696" max="696" width="12.375" style="1" bestFit="1" customWidth="1"/>
    <col min="697" max="708" width="11.125" style="1" hidden="1" customWidth="1"/>
    <col min="709" max="709" width="11.25" style="1" bestFit="1" customWidth="1"/>
    <col min="710" max="721" width="11.125" style="1" hidden="1" customWidth="1"/>
    <col min="722" max="722" width="11.25" style="1" bestFit="1" customWidth="1"/>
    <col min="723" max="723" width="12.375" style="1" bestFit="1" customWidth="1"/>
    <col min="724" max="729" width="12.375" style="1" hidden="1" customWidth="1"/>
    <col min="730" max="730" width="13.875" style="1" hidden="1" customWidth="1"/>
    <col min="731" max="735" width="12.375" style="1" hidden="1" customWidth="1"/>
    <col min="736" max="736" width="12.375" style="1" bestFit="1" customWidth="1"/>
    <col min="737" max="748" width="11.125" style="1" hidden="1" customWidth="1"/>
    <col min="749" max="749" width="11.25" style="1" bestFit="1" customWidth="1"/>
    <col min="750" max="761" width="11.125" style="1" hidden="1" customWidth="1"/>
    <col min="762" max="762" width="11.25" style="1" bestFit="1" customWidth="1"/>
    <col min="763" max="763" width="14.125" style="1" bestFit="1" customWidth="1"/>
    <col min="764" max="775" width="13.875" style="1" hidden="1" customWidth="1"/>
    <col min="776" max="776" width="14.125" style="1" bestFit="1" customWidth="1"/>
    <col min="777" max="788" width="11.125" style="1" hidden="1" customWidth="1"/>
    <col min="789" max="789" width="11.25" style="1" bestFit="1" customWidth="1"/>
    <col min="790" max="801" width="11.125" style="1" hidden="1" customWidth="1"/>
    <col min="802" max="802" width="11.25" style="1" bestFit="1" customWidth="1"/>
    <col min="803" max="803" width="14.125" style="1" bestFit="1" customWidth="1"/>
    <col min="804" max="815" width="12.375" style="1" hidden="1" customWidth="1"/>
    <col min="816" max="816" width="12.375" style="1" bestFit="1" customWidth="1"/>
    <col min="817" max="820" width="11.125" style="1" hidden="1" customWidth="1"/>
    <col min="821" max="821" width="9.25" style="1" hidden="1" customWidth="1"/>
    <col min="822" max="828" width="11.125" style="1" hidden="1" customWidth="1"/>
    <col min="829" max="829" width="11.25" style="1" bestFit="1" customWidth="1"/>
    <col min="830" max="833" width="9.25" style="1" hidden="1" customWidth="1"/>
    <col min="834" max="834" width="8.125" style="1" hidden="1" customWidth="1"/>
    <col min="835" max="840" width="9.25" style="1" hidden="1" customWidth="1"/>
    <col min="841" max="841" width="11.125" style="1" hidden="1" customWidth="1"/>
    <col min="842" max="842" width="10.125" style="1" bestFit="1" customWidth="1"/>
    <col min="843" max="843" width="12.375" style="1" bestFit="1" customWidth="1"/>
    <col min="844" max="855" width="13.875" style="1" hidden="1" customWidth="1"/>
    <col min="856" max="856" width="14.125" style="1" bestFit="1" customWidth="1"/>
    <col min="857" max="868" width="11.125" style="1" hidden="1" customWidth="1"/>
    <col min="869" max="869" width="11.25" style="1" bestFit="1" customWidth="1"/>
    <col min="870" max="881" width="11.125" style="1" hidden="1" customWidth="1"/>
    <col min="882" max="882" width="11.25" style="1" bestFit="1" customWidth="1"/>
    <col min="883" max="883" width="14.125" style="1" bestFit="1" customWidth="1"/>
    <col min="884" max="895" width="9" style="1" hidden="1" customWidth="1"/>
    <col min="896" max="896" width="9" style="1" customWidth="1"/>
    <col min="897" max="908" width="9" style="1" hidden="1" customWidth="1"/>
    <col min="909" max="909" width="9" style="1" customWidth="1"/>
    <col min="910" max="921" width="9" style="1" hidden="1" customWidth="1"/>
    <col min="922" max="923" width="9" style="1" customWidth="1"/>
    <col min="924" max="935" width="9" style="1" hidden="1" customWidth="1"/>
    <col min="936" max="936" width="9" style="1" customWidth="1"/>
    <col min="937" max="948" width="9" style="1" hidden="1" customWidth="1"/>
    <col min="949" max="949" width="9" style="1" customWidth="1"/>
    <col min="950" max="961" width="9" style="1" hidden="1" customWidth="1"/>
    <col min="962" max="963" width="9" style="1" customWidth="1"/>
    <col min="964" max="964" width="15.25" style="1" bestFit="1" customWidth="1"/>
    <col min="965" max="16384" width="9" style="1"/>
  </cols>
  <sheetData>
    <row r="1" spans="1:964" x14ac:dyDescent="0.55000000000000004">
      <c r="A1" s="56" t="s">
        <v>64</v>
      </c>
      <c r="B1" s="57"/>
      <c r="C1" s="57"/>
      <c r="D1" s="57"/>
      <c r="E1" s="57"/>
      <c r="F1" s="57"/>
    </row>
    <row r="2" spans="1:964" s="12" customFormat="1" ht="21" x14ac:dyDescent="0.35">
      <c r="A2" s="23"/>
      <c r="B2" s="23"/>
      <c r="C2" s="23"/>
      <c r="D2" s="23"/>
      <c r="E2" s="23"/>
      <c r="F2" s="23"/>
    </row>
    <row r="3" spans="1:964" s="2" customFormat="1" x14ac:dyDescent="0.55000000000000004">
      <c r="A3" s="54" t="s">
        <v>0</v>
      </c>
      <c r="B3" s="54" t="s">
        <v>14</v>
      </c>
      <c r="C3" s="20"/>
      <c r="D3" s="46" t="s">
        <v>65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R3" s="46" t="s">
        <v>66</v>
      </c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8"/>
      <c r="CF3" s="46" t="s">
        <v>68</v>
      </c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8"/>
      <c r="DT3" s="46" t="s">
        <v>69</v>
      </c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8"/>
      <c r="FH3" s="46" t="s">
        <v>67</v>
      </c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8"/>
      <c r="GV3" s="46" t="s">
        <v>70</v>
      </c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8"/>
      <c r="IJ3" s="46" t="s">
        <v>71</v>
      </c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8"/>
      <c r="JX3" s="46" t="s">
        <v>72</v>
      </c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8"/>
      <c r="LL3" s="46" t="s">
        <v>73</v>
      </c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8"/>
      <c r="MZ3" s="46" t="s">
        <v>74</v>
      </c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8"/>
      <c r="ON3" s="46" t="s">
        <v>75</v>
      </c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8"/>
      <c r="QB3" s="46" t="s">
        <v>76</v>
      </c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8"/>
      <c r="RP3" s="46" t="s">
        <v>77</v>
      </c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8"/>
      <c r="TD3" s="46" t="s">
        <v>78</v>
      </c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8"/>
      <c r="UR3" s="46" t="s">
        <v>79</v>
      </c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8"/>
      <c r="WF3" s="46" t="s">
        <v>80</v>
      </c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8"/>
      <c r="XT3" s="46" t="s">
        <v>81</v>
      </c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8"/>
      <c r="ZH3" s="46" t="s">
        <v>82</v>
      </c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8"/>
      <c r="AAV3" s="46" t="s">
        <v>83</v>
      </c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8"/>
      <c r="ACJ3" s="46" t="s">
        <v>86</v>
      </c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8"/>
      <c r="ADX3" s="46" t="s">
        <v>84</v>
      </c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8"/>
      <c r="AFL3" s="46" t="s">
        <v>85</v>
      </c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8"/>
      <c r="AGZ3" s="46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8"/>
      <c r="AIN3" s="46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8"/>
      <c r="AKB3" s="54" t="s">
        <v>16</v>
      </c>
    </row>
    <row r="4" spans="1:964" s="2" customFormat="1" x14ac:dyDescent="0.55000000000000004">
      <c r="A4" s="55"/>
      <c r="B4" s="55"/>
      <c r="C4" s="21"/>
      <c r="D4" s="61" t="s">
        <v>5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46" t="s">
        <v>6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  <c r="AD4" s="46" t="s">
        <v>7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52" t="s">
        <v>103</v>
      </c>
      <c r="AR4" s="61" t="s">
        <v>5</v>
      </c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3"/>
      <c r="BE4" s="61" t="s">
        <v>6</v>
      </c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3"/>
      <c r="BR4" s="61" t="s">
        <v>7</v>
      </c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3"/>
      <c r="CE4" s="52" t="s">
        <v>103</v>
      </c>
      <c r="CF4" s="49" t="s">
        <v>5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1"/>
      <c r="CS4" s="46" t="s">
        <v>6</v>
      </c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8"/>
      <c r="DF4" s="46" t="s">
        <v>7</v>
      </c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8"/>
      <c r="DS4" s="52" t="s">
        <v>103</v>
      </c>
      <c r="DT4" s="49" t="s">
        <v>5</v>
      </c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1"/>
      <c r="EG4" s="46" t="s">
        <v>6</v>
      </c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8"/>
      <c r="ET4" s="46" t="s">
        <v>7</v>
      </c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8"/>
      <c r="FG4" s="52" t="s">
        <v>103</v>
      </c>
      <c r="FH4" s="49" t="s">
        <v>5</v>
      </c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1"/>
      <c r="FU4" s="46" t="s">
        <v>6</v>
      </c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8"/>
      <c r="GH4" s="46" t="s">
        <v>7</v>
      </c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8"/>
      <c r="GU4" s="52" t="s">
        <v>103</v>
      </c>
      <c r="GV4" s="49" t="s">
        <v>5</v>
      </c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1"/>
      <c r="HI4" s="46" t="s">
        <v>6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8"/>
      <c r="HV4" s="46" t="s">
        <v>7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8"/>
      <c r="II4" s="52" t="s">
        <v>103</v>
      </c>
      <c r="IJ4" s="49" t="s">
        <v>5</v>
      </c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1"/>
      <c r="IW4" s="46" t="s">
        <v>6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8"/>
      <c r="JJ4" s="46" t="s">
        <v>7</v>
      </c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8"/>
      <c r="JW4" s="52" t="s">
        <v>103</v>
      </c>
      <c r="JX4" s="49" t="s">
        <v>5</v>
      </c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1"/>
      <c r="KK4" s="46" t="s">
        <v>6</v>
      </c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8"/>
      <c r="KX4" s="46" t="s">
        <v>7</v>
      </c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8"/>
      <c r="LK4" s="52" t="s">
        <v>103</v>
      </c>
      <c r="LL4" s="49" t="s">
        <v>5</v>
      </c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1"/>
      <c r="LY4" s="46" t="s">
        <v>6</v>
      </c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8"/>
      <c r="ML4" s="46" t="s">
        <v>7</v>
      </c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8"/>
      <c r="MY4" s="52" t="s">
        <v>103</v>
      </c>
      <c r="MZ4" s="49" t="s">
        <v>5</v>
      </c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1"/>
      <c r="NM4" s="46" t="s">
        <v>6</v>
      </c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8"/>
      <c r="NZ4" s="46" t="s">
        <v>7</v>
      </c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8"/>
      <c r="OM4" s="52" t="s">
        <v>103</v>
      </c>
      <c r="ON4" s="49" t="s">
        <v>5</v>
      </c>
      <c r="OO4" s="50"/>
      <c r="OP4" s="50"/>
      <c r="OQ4" s="50"/>
      <c r="OR4" s="50"/>
      <c r="OS4" s="50"/>
      <c r="OT4" s="50"/>
      <c r="OU4" s="50"/>
      <c r="OV4" s="50"/>
      <c r="OW4" s="50"/>
      <c r="OX4" s="50"/>
      <c r="OY4" s="50"/>
      <c r="OZ4" s="51"/>
      <c r="PA4" s="46" t="s">
        <v>6</v>
      </c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8"/>
      <c r="PN4" s="46" t="s">
        <v>7</v>
      </c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8"/>
      <c r="QA4" s="52" t="s">
        <v>103</v>
      </c>
      <c r="QB4" s="49" t="s">
        <v>5</v>
      </c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1"/>
      <c r="QO4" s="46" t="s">
        <v>6</v>
      </c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8"/>
      <c r="RB4" s="46" t="s">
        <v>7</v>
      </c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8"/>
      <c r="RO4" s="52" t="s">
        <v>103</v>
      </c>
      <c r="RP4" s="49" t="s">
        <v>5</v>
      </c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1"/>
      <c r="SC4" s="46" t="s">
        <v>6</v>
      </c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8"/>
      <c r="SP4" s="46" t="s">
        <v>7</v>
      </c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8"/>
      <c r="TC4" s="52" t="s">
        <v>103</v>
      </c>
      <c r="TD4" s="49" t="s">
        <v>5</v>
      </c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1"/>
      <c r="TQ4" s="46" t="s">
        <v>6</v>
      </c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8"/>
      <c r="UD4" s="46" t="s">
        <v>7</v>
      </c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8"/>
      <c r="UQ4" s="52" t="s">
        <v>103</v>
      </c>
      <c r="UR4" s="49" t="s">
        <v>5</v>
      </c>
      <c r="US4" s="50"/>
      <c r="UT4" s="50"/>
      <c r="UU4" s="50"/>
      <c r="UV4" s="50"/>
      <c r="UW4" s="50"/>
      <c r="UX4" s="50"/>
      <c r="UY4" s="50"/>
      <c r="UZ4" s="50"/>
      <c r="VA4" s="50"/>
      <c r="VB4" s="50"/>
      <c r="VC4" s="50"/>
      <c r="VD4" s="51"/>
      <c r="VE4" s="46" t="s">
        <v>6</v>
      </c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8"/>
      <c r="VR4" s="46" t="s">
        <v>7</v>
      </c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8"/>
      <c r="WE4" s="52" t="s">
        <v>103</v>
      </c>
      <c r="WF4" s="49" t="s">
        <v>5</v>
      </c>
      <c r="WG4" s="50"/>
      <c r="WH4" s="50"/>
      <c r="WI4" s="50"/>
      <c r="WJ4" s="50"/>
      <c r="WK4" s="50"/>
      <c r="WL4" s="50"/>
      <c r="WM4" s="50"/>
      <c r="WN4" s="50"/>
      <c r="WO4" s="50"/>
      <c r="WP4" s="50"/>
      <c r="WQ4" s="50"/>
      <c r="WR4" s="51"/>
      <c r="WS4" s="46" t="s">
        <v>6</v>
      </c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8"/>
      <c r="XF4" s="46" t="s">
        <v>7</v>
      </c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8"/>
      <c r="XS4" s="52" t="s">
        <v>103</v>
      </c>
      <c r="XT4" s="49" t="s">
        <v>5</v>
      </c>
      <c r="XU4" s="50"/>
      <c r="XV4" s="50"/>
      <c r="XW4" s="50"/>
      <c r="XX4" s="50"/>
      <c r="XY4" s="50"/>
      <c r="XZ4" s="50"/>
      <c r="YA4" s="50"/>
      <c r="YB4" s="50"/>
      <c r="YC4" s="50"/>
      <c r="YD4" s="50"/>
      <c r="YE4" s="50"/>
      <c r="YF4" s="51"/>
      <c r="YG4" s="46" t="s">
        <v>6</v>
      </c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8"/>
      <c r="YT4" s="46" t="s">
        <v>7</v>
      </c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8"/>
      <c r="ZG4" s="52" t="s">
        <v>103</v>
      </c>
      <c r="ZH4" s="49" t="s">
        <v>5</v>
      </c>
      <c r="ZI4" s="50"/>
      <c r="ZJ4" s="50"/>
      <c r="ZK4" s="50"/>
      <c r="ZL4" s="50"/>
      <c r="ZM4" s="50"/>
      <c r="ZN4" s="50"/>
      <c r="ZO4" s="50"/>
      <c r="ZP4" s="50"/>
      <c r="ZQ4" s="50"/>
      <c r="ZR4" s="50"/>
      <c r="ZS4" s="50"/>
      <c r="ZT4" s="51"/>
      <c r="ZU4" s="46" t="s">
        <v>6</v>
      </c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8"/>
      <c r="AAH4" s="46" t="s">
        <v>7</v>
      </c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8"/>
      <c r="AAU4" s="52" t="s">
        <v>103</v>
      </c>
      <c r="AAV4" s="49" t="s">
        <v>5</v>
      </c>
      <c r="AAW4" s="50"/>
      <c r="AAX4" s="50"/>
      <c r="AAY4" s="50"/>
      <c r="AAZ4" s="50"/>
      <c r="ABA4" s="50"/>
      <c r="ABB4" s="50"/>
      <c r="ABC4" s="50"/>
      <c r="ABD4" s="50"/>
      <c r="ABE4" s="50"/>
      <c r="ABF4" s="50"/>
      <c r="ABG4" s="50"/>
      <c r="ABH4" s="51"/>
      <c r="ABI4" s="46" t="s">
        <v>6</v>
      </c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8"/>
      <c r="ABV4" s="46" t="s">
        <v>7</v>
      </c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8"/>
      <c r="ACI4" s="52" t="s">
        <v>103</v>
      </c>
      <c r="ACJ4" s="49" t="s">
        <v>5</v>
      </c>
      <c r="ACK4" s="50"/>
      <c r="ACL4" s="50"/>
      <c r="ACM4" s="50"/>
      <c r="ACN4" s="50"/>
      <c r="ACO4" s="50"/>
      <c r="ACP4" s="50"/>
      <c r="ACQ4" s="50"/>
      <c r="ACR4" s="50"/>
      <c r="ACS4" s="50"/>
      <c r="ACT4" s="50"/>
      <c r="ACU4" s="50"/>
      <c r="ACV4" s="51"/>
      <c r="ACW4" s="46" t="s">
        <v>6</v>
      </c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8"/>
      <c r="ADJ4" s="46" t="s">
        <v>7</v>
      </c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8"/>
      <c r="ADW4" s="52" t="s">
        <v>103</v>
      </c>
      <c r="ADX4" s="49" t="s">
        <v>5</v>
      </c>
      <c r="ADY4" s="50"/>
      <c r="ADZ4" s="50"/>
      <c r="AEA4" s="50"/>
      <c r="AEB4" s="50"/>
      <c r="AEC4" s="50"/>
      <c r="AED4" s="50"/>
      <c r="AEE4" s="50"/>
      <c r="AEF4" s="50"/>
      <c r="AEG4" s="50"/>
      <c r="AEH4" s="50"/>
      <c r="AEI4" s="50"/>
      <c r="AEJ4" s="51"/>
      <c r="AEK4" s="46" t="s">
        <v>6</v>
      </c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8"/>
      <c r="AEX4" s="46" t="s">
        <v>7</v>
      </c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8"/>
      <c r="AFK4" s="52" t="s">
        <v>103</v>
      </c>
      <c r="AFL4" s="49" t="s">
        <v>5</v>
      </c>
      <c r="AFM4" s="50"/>
      <c r="AFN4" s="50"/>
      <c r="AFO4" s="50"/>
      <c r="AFP4" s="50"/>
      <c r="AFQ4" s="50"/>
      <c r="AFR4" s="50"/>
      <c r="AFS4" s="50"/>
      <c r="AFT4" s="50"/>
      <c r="AFU4" s="50"/>
      <c r="AFV4" s="50"/>
      <c r="AFW4" s="50"/>
      <c r="AFX4" s="51"/>
      <c r="AFY4" s="46" t="s">
        <v>6</v>
      </c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8"/>
      <c r="AGL4" s="46" t="s">
        <v>7</v>
      </c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8"/>
      <c r="AGY4" s="52" t="s">
        <v>103</v>
      </c>
      <c r="AGZ4" s="49" t="s">
        <v>5</v>
      </c>
      <c r="AHA4" s="50"/>
      <c r="AHB4" s="50"/>
      <c r="AHC4" s="50"/>
      <c r="AHD4" s="50"/>
      <c r="AHE4" s="50"/>
      <c r="AHF4" s="50"/>
      <c r="AHG4" s="50"/>
      <c r="AHH4" s="50"/>
      <c r="AHI4" s="50"/>
      <c r="AHJ4" s="50"/>
      <c r="AHK4" s="50"/>
      <c r="AHL4" s="51"/>
      <c r="AHM4" s="46" t="s">
        <v>6</v>
      </c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8"/>
      <c r="AHZ4" s="46" t="s">
        <v>7</v>
      </c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8"/>
      <c r="AIM4" s="22"/>
      <c r="AIN4" s="49" t="s">
        <v>5</v>
      </c>
      <c r="AIO4" s="50"/>
      <c r="AIP4" s="50"/>
      <c r="AIQ4" s="50"/>
      <c r="AIR4" s="50"/>
      <c r="AIS4" s="50"/>
      <c r="AIT4" s="50"/>
      <c r="AIU4" s="50"/>
      <c r="AIV4" s="50"/>
      <c r="AIW4" s="50"/>
      <c r="AIX4" s="50"/>
      <c r="AIY4" s="50"/>
      <c r="AIZ4" s="51"/>
      <c r="AJA4" s="46" t="s">
        <v>6</v>
      </c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8"/>
      <c r="AJN4" s="46" t="s">
        <v>7</v>
      </c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8"/>
      <c r="AKA4" s="22"/>
      <c r="AKB4" s="55"/>
    </row>
    <row r="5" spans="1:964" s="2" customFormat="1" x14ac:dyDescent="0.55000000000000004">
      <c r="A5" s="21"/>
      <c r="B5" s="21"/>
      <c r="C5" s="21"/>
      <c r="D5" s="16" t="s">
        <v>113</v>
      </c>
      <c r="E5" s="16" t="s">
        <v>114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119</v>
      </c>
      <c r="K5" s="16" t="s">
        <v>120</v>
      </c>
      <c r="L5" s="16" t="s">
        <v>121</v>
      </c>
      <c r="M5" s="16" t="s">
        <v>122</v>
      </c>
      <c r="N5" s="16" t="s">
        <v>123</v>
      </c>
      <c r="O5" s="16" t="s">
        <v>124</v>
      </c>
      <c r="P5" s="17" t="s">
        <v>16</v>
      </c>
      <c r="Q5" s="16" t="str">
        <f>+D5</f>
        <v>ต.ค.</v>
      </c>
      <c r="R5" s="16" t="str">
        <f t="shared" ref="R5:AB5" si="0">+E5</f>
        <v>พ.ย.</v>
      </c>
      <c r="S5" s="16" t="str">
        <f t="shared" si="0"/>
        <v>ธ.ค.</v>
      </c>
      <c r="T5" s="16" t="str">
        <f t="shared" si="0"/>
        <v>ม.ค.</v>
      </c>
      <c r="U5" s="16" t="str">
        <f t="shared" si="0"/>
        <v>ก.พ.</v>
      </c>
      <c r="V5" s="16" t="str">
        <f t="shared" si="0"/>
        <v>มี.ค.</v>
      </c>
      <c r="W5" s="16" t="str">
        <f t="shared" si="0"/>
        <v>เม.ย.</v>
      </c>
      <c r="X5" s="16" t="str">
        <f t="shared" si="0"/>
        <v>พ.ค.</v>
      </c>
      <c r="Y5" s="16" t="str">
        <f t="shared" si="0"/>
        <v>มิ.ย.</v>
      </c>
      <c r="Z5" s="16" t="str">
        <f t="shared" si="0"/>
        <v>ก.ค.</v>
      </c>
      <c r="AA5" s="16" t="str">
        <f t="shared" si="0"/>
        <v>ส.ค.</v>
      </c>
      <c r="AB5" s="16" t="str">
        <f t="shared" si="0"/>
        <v>ก.ย.</v>
      </c>
      <c r="AC5" s="17" t="s">
        <v>16</v>
      </c>
      <c r="AD5" s="16" t="str">
        <f>+Q5</f>
        <v>ต.ค.</v>
      </c>
      <c r="AE5" s="16" t="str">
        <f t="shared" ref="AE5:AO5" si="1">+R5</f>
        <v>พ.ย.</v>
      </c>
      <c r="AF5" s="16" t="str">
        <f t="shared" si="1"/>
        <v>ธ.ค.</v>
      </c>
      <c r="AG5" s="16" t="str">
        <f t="shared" si="1"/>
        <v>ม.ค.</v>
      </c>
      <c r="AH5" s="16" t="str">
        <f t="shared" si="1"/>
        <v>ก.พ.</v>
      </c>
      <c r="AI5" s="16" t="str">
        <f t="shared" si="1"/>
        <v>มี.ค.</v>
      </c>
      <c r="AJ5" s="16" t="str">
        <f t="shared" si="1"/>
        <v>เม.ย.</v>
      </c>
      <c r="AK5" s="16" t="str">
        <f t="shared" si="1"/>
        <v>พ.ค.</v>
      </c>
      <c r="AL5" s="16" t="str">
        <f t="shared" si="1"/>
        <v>มิ.ย.</v>
      </c>
      <c r="AM5" s="16" t="str">
        <f t="shared" si="1"/>
        <v>ก.ค.</v>
      </c>
      <c r="AN5" s="16" t="str">
        <f t="shared" si="1"/>
        <v>ส.ค.</v>
      </c>
      <c r="AO5" s="16" t="str">
        <f t="shared" si="1"/>
        <v>ก.ย.</v>
      </c>
      <c r="AP5" s="17" t="s">
        <v>16</v>
      </c>
      <c r="AQ5" s="53"/>
      <c r="AR5" s="16" t="str">
        <f>+AD5</f>
        <v>ต.ค.</v>
      </c>
      <c r="AS5" s="16" t="str">
        <f t="shared" ref="AS5:BB5" si="2">+AE5</f>
        <v>พ.ย.</v>
      </c>
      <c r="AT5" s="16" t="str">
        <f t="shared" si="2"/>
        <v>ธ.ค.</v>
      </c>
      <c r="AU5" s="16" t="str">
        <f t="shared" si="2"/>
        <v>ม.ค.</v>
      </c>
      <c r="AV5" s="16" t="str">
        <f t="shared" si="2"/>
        <v>ก.พ.</v>
      </c>
      <c r="AW5" s="16" t="str">
        <f t="shared" si="2"/>
        <v>มี.ค.</v>
      </c>
      <c r="AX5" s="16" t="str">
        <f t="shared" si="2"/>
        <v>เม.ย.</v>
      </c>
      <c r="AY5" s="16" t="str">
        <f t="shared" si="2"/>
        <v>พ.ค.</v>
      </c>
      <c r="AZ5" s="16" t="str">
        <f t="shared" si="2"/>
        <v>มิ.ย.</v>
      </c>
      <c r="BA5" s="16" t="str">
        <f t="shared" si="2"/>
        <v>ก.ค.</v>
      </c>
      <c r="BB5" s="16" t="str">
        <f t="shared" si="2"/>
        <v>ส.ค.</v>
      </c>
      <c r="BC5" s="16" t="str">
        <f>+AO5</f>
        <v>ก.ย.</v>
      </c>
      <c r="BD5" s="17" t="s">
        <v>16</v>
      </c>
      <c r="BE5" s="16" t="str">
        <f>+AR5</f>
        <v>ต.ค.</v>
      </c>
      <c r="BF5" s="16" t="str">
        <f t="shared" ref="BF5:BP5" si="3">+AS5</f>
        <v>พ.ย.</v>
      </c>
      <c r="BG5" s="16" t="str">
        <f t="shared" si="3"/>
        <v>ธ.ค.</v>
      </c>
      <c r="BH5" s="16" t="str">
        <f t="shared" si="3"/>
        <v>ม.ค.</v>
      </c>
      <c r="BI5" s="16" t="str">
        <f t="shared" si="3"/>
        <v>ก.พ.</v>
      </c>
      <c r="BJ5" s="16" t="str">
        <f t="shared" si="3"/>
        <v>มี.ค.</v>
      </c>
      <c r="BK5" s="16" t="str">
        <f t="shared" si="3"/>
        <v>เม.ย.</v>
      </c>
      <c r="BL5" s="16" t="str">
        <f t="shared" si="3"/>
        <v>พ.ค.</v>
      </c>
      <c r="BM5" s="16" t="str">
        <f t="shared" si="3"/>
        <v>มิ.ย.</v>
      </c>
      <c r="BN5" s="16" t="str">
        <f t="shared" si="3"/>
        <v>ก.ค.</v>
      </c>
      <c r="BO5" s="16" t="str">
        <f t="shared" si="3"/>
        <v>ส.ค.</v>
      </c>
      <c r="BP5" s="16" t="str">
        <f t="shared" si="3"/>
        <v>ก.ย.</v>
      </c>
      <c r="BQ5" s="17" t="s">
        <v>16</v>
      </c>
      <c r="BR5" s="16" t="str">
        <f>+BE5</f>
        <v>ต.ค.</v>
      </c>
      <c r="BS5" s="16" t="str">
        <f t="shared" ref="BS5" si="4">+BF5</f>
        <v>พ.ย.</v>
      </c>
      <c r="BT5" s="16" t="str">
        <f t="shared" ref="BT5" si="5">+BG5</f>
        <v>ธ.ค.</v>
      </c>
      <c r="BU5" s="16" t="str">
        <f t="shared" ref="BU5" si="6">+BH5</f>
        <v>ม.ค.</v>
      </c>
      <c r="BV5" s="16" t="str">
        <f t="shared" ref="BV5" si="7">+BI5</f>
        <v>ก.พ.</v>
      </c>
      <c r="BW5" s="16" t="str">
        <f t="shared" ref="BW5" si="8">+BJ5</f>
        <v>มี.ค.</v>
      </c>
      <c r="BX5" s="16" t="str">
        <f t="shared" ref="BX5" si="9">+BK5</f>
        <v>เม.ย.</v>
      </c>
      <c r="BY5" s="16" t="str">
        <f t="shared" ref="BY5" si="10">+BL5</f>
        <v>พ.ค.</v>
      </c>
      <c r="BZ5" s="16" t="str">
        <f t="shared" ref="BZ5" si="11">+BM5</f>
        <v>มิ.ย.</v>
      </c>
      <c r="CA5" s="16" t="str">
        <f t="shared" ref="CA5" si="12">+BN5</f>
        <v>ก.ค.</v>
      </c>
      <c r="CB5" s="16" t="str">
        <f t="shared" ref="CB5" si="13">+BO5</f>
        <v>ส.ค.</v>
      </c>
      <c r="CC5" s="16" t="str">
        <f t="shared" ref="CC5" si="14">+BP5</f>
        <v>ก.ย.</v>
      </c>
      <c r="CD5" s="17" t="s">
        <v>16</v>
      </c>
      <c r="CE5" s="53"/>
      <c r="CF5" s="16" t="str">
        <f>+BR5</f>
        <v>ต.ค.</v>
      </c>
      <c r="CG5" s="16" t="str">
        <f t="shared" ref="CG5" si="15">+BS5</f>
        <v>พ.ย.</v>
      </c>
      <c r="CH5" s="16" t="str">
        <f t="shared" ref="CH5" si="16">+BT5</f>
        <v>ธ.ค.</v>
      </c>
      <c r="CI5" s="16" t="str">
        <f t="shared" ref="CI5" si="17">+BU5</f>
        <v>ม.ค.</v>
      </c>
      <c r="CJ5" s="16" t="str">
        <f t="shared" ref="CJ5" si="18">+BV5</f>
        <v>ก.พ.</v>
      </c>
      <c r="CK5" s="16" t="str">
        <f t="shared" ref="CK5" si="19">+BW5</f>
        <v>มี.ค.</v>
      </c>
      <c r="CL5" s="16" t="str">
        <f t="shared" ref="CL5" si="20">+BX5</f>
        <v>เม.ย.</v>
      </c>
      <c r="CM5" s="16" t="str">
        <f t="shared" ref="CM5" si="21">+BY5</f>
        <v>พ.ค.</v>
      </c>
      <c r="CN5" s="16" t="str">
        <f t="shared" ref="CN5" si="22">+BZ5</f>
        <v>มิ.ย.</v>
      </c>
      <c r="CO5" s="16" t="str">
        <f t="shared" ref="CO5" si="23">+CA5</f>
        <v>ก.ค.</v>
      </c>
      <c r="CP5" s="16" t="str">
        <f t="shared" ref="CP5" si="24">+CB5</f>
        <v>ส.ค.</v>
      </c>
      <c r="CQ5" s="16" t="str">
        <f>+CC5</f>
        <v>ก.ย.</v>
      </c>
      <c r="CR5" s="17" t="s">
        <v>16</v>
      </c>
      <c r="CS5" s="16" t="str">
        <f>+CF5</f>
        <v>ต.ค.</v>
      </c>
      <c r="CT5" s="16" t="str">
        <f t="shared" ref="CT5" si="25">+CG5</f>
        <v>พ.ย.</v>
      </c>
      <c r="CU5" s="16" t="str">
        <f t="shared" ref="CU5" si="26">+CH5</f>
        <v>ธ.ค.</v>
      </c>
      <c r="CV5" s="16" t="str">
        <f t="shared" ref="CV5" si="27">+CI5</f>
        <v>ม.ค.</v>
      </c>
      <c r="CW5" s="16" t="str">
        <f t="shared" ref="CW5" si="28">+CJ5</f>
        <v>ก.พ.</v>
      </c>
      <c r="CX5" s="16" t="str">
        <f t="shared" ref="CX5" si="29">+CK5</f>
        <v>มี.ค.</v>
      </c>
      <c r="CY5" s="16" t="str">
        <f t="shared" ref="CY5" si="30">+CL5</f>
        <v>เม.ย.</v>
      </c>
      <c r="CZ5" s="16" t="str">
        <f t="shared" ref="CZ5" si="31">+CM5</f>
        <v>พ.ค.</v>
      </c>
      <c r="DA5" s="16" t="str">
        <f t="shared" ref="DA5" si="32">+CN5</f>
        <v>มิ.ย.</v>
      </c>
      <c r="DB5" s="16" t="str">
        <f t="shared" ref="DB5" si="33">+CO5</f>
        <v>ก.ค.</v>
      </c>
      <c r="DC5" s="16" t="str">
        <f t="shared" ref="DC5" si="34">+CP5</f>
        <v>ส.ค.</v>
      </c>
      <c r="DD5" s="16" t="str">
        <f t="shared" ref="DD5" si="35">+CQ5</f>
        <v>ก.ย.</v>
      </c>
      <c r="DE5" s="17" t="s">
        <v>16</v>
      </c>
      <c r="DF5" s="16" t="str">
        <f>+CS5</f>
        <v>ต.ค.</v>
      </c>
      <c r="DG5" s="16" t="str">
        <f t="shared" ref="DG5" si="36">+CT5</f>
        <v>พ.ย.</v>
      </c>
      <c r="DH5" s="16" t="str">
        <f t="shared" ref="DH5" si="37">+CU5</f>
        <v>ธ.ค.</v>
      </c>
      <c r="DI5" s="16" t="str">
        <f t="shared" ref="DI5" si="38">+CV5</f>
        <v>ม.ค.</v>
      </c>
      <c r="DJ5" s="16" t="str">
        <f t="shared" ref="DJ5" si="39">+CW5</f>
        <v>ก.พ.</v>
      </c>
      <c r="DK5" s="16" t="str">
        <f t="shared" ref="DK5" si="40">+CX5</f>
        <v>มี.ค.</v>
      </c>
      <c r="DL5" s="16" t="str">
        <f t="shared" ref="DL5" si="41">+CY5</f>
        <v>เม.ย.</v>
      </c>
      <c r="DM5" s="16" t="str">
        <f t="shared" ref="DM5" si="42">+CZ5</f>
        <v>พ.ค.</v>
      </c>
      <c r="DN5" s="16" t="str">
        <f t="shared" ref="DN5" si="43">+DA5</f>
        <v>มิ.ย.</v>
      </c>
      <c r="DO5" s="16" t="str">
        <f t="shared" ref="DO5" si="44">+DB5</f>
        <v>ก.ค.</v>
      </c>
      <c r="DP5" s="16" t="str">
        <f t="shared" ref="DP5" si="45">+DC5</f>
        <v>ส.ค.</v>
      </c>
      <c r="DQ5" s="16" t="str">
        <f t="shared" ref="DQ5" si="46">+DD5</f>
        <v>ก.ย.</v>
      </c>
      <c r="DR5" s="17" t="s">
        <v>16</v>
      </c>
      <c r="DS5" s="53"/>
      <c r="DT5" s="16" t="str">
        <f>+DF5</f>
        <v>ต.ค.</v>
      </c>
      <c r="DU5" s="16" t="str">
        <f t="shared" ref="DU5" si="47">+DG5</f>
        <v>พ.ย.</v>
      </c>
      <c r="DV5" s="16" t="str">
        <f t="shared" ref="DV5" si="48">+DH5</f>
        <v>ธ.ค.</v>
      </c>
      <c r="DW5" s="16" t="str">
        <f t="shared" ref="DW5" si="49">+DI5</f>
        <v>ม.ค.</v>
      </c>
      <c r="DX5" s="16" t="str">
        <f t="shared" ref="DX5" si="50">+DJ5</f>
        <v>ก.พ.</v>
      </c>
      <c r="DY5" s="16" t="str">
        <f t="shared" ref="DY5" si="51">+DK5</f>
        <v>มี.ค.</v>
      </c>
      <c r="DZ5" s="16" t="str">
        <f t="shared" ref="DZ5" si="52">+DL5</f>
        <v>เม.ย.</v>
      </c>
      <c r="EA5" s="16" t="str">
        <f t="shared" ref="EA5" si="53">+DM5</f>
        <v>พ.ค.</v>
      </c>
      <c r="EB5" s="16" t="str">
        <f t="shared" ref="EB5" si="54">+DN5</f>
        <v>มิ.ย.</v>
      </c>
      <c r="EC5" s="16" t="str">
        <f t="shared" ref="EC5" si="55">+DO5</f>
        <v>ก.ค.</v>
      </c>
      <c r="ED5" s="16" t="str">
        <f t="shared" ref="ED5" si="56">+DP5</f>
        <v>ส.ค.</v>
      </c>
      <c r="EE5" s="16" t="str">
        <f>+DQ5</f>
        <v>ก.ย.</v>
      </c>
      <c r="EF5" s="17" t="s">
        <v>16</v>
      </c>
      <c r="EG5" s="16" t="str">
        <f>+DT5</f>
        <v>ต.ค.</v>
      </c>
      <c r="EH5" s="16" t="str">
        <f t="shared" ref="EH5" si="57">+DU5</f>
        <v>พ.ย.</v>
      </c>
      <c r="EI5" s="16" t="str">
        <f t="shared" ref="EI5" si="58">+DV5</f>
        <v>ธ.ค.</v>
      </c>
      <c r="EJ5" s="16" t="str">
        <f t="shared" ref="EJ5" si="59">+DW5</f>
        <v>ม.ค.</v>
      </c>
      <c r="EK5" s="16" t="str">
        <f t="shared" ref="EK5" si="60">+DX5</f>
        <v>ก.พ.</v>
      </c>
      <c r="EL5" s="16" t="str">
        <f t="shared" ref="EL5" si="61">+DY5</f>
        <v>มี.ค.</v>
      </c>
      <c r="EM5" s="16" t="str">
        <f t="shared" ref="EM5" si="62">+DZ5</f>
        <v>เม.ย.</v>
      </c>
      <c r="EN5" s="16" t="str">
        <f t="shared" ref="EN5" si="63">+EA5</f>
        <v>พ.ค.</v>
      </c>
      <c r="EO5" s="16" t="str">
        <f t="shared" ref="EO5" si="64">+EB5</f>
        <v>มิ.ย.</v>
      </c>
      <c r="EP5" s="16" t="str">
        <f t="shared" ref="EP5" si="65">+EC5</f>
        <v>ก.ค.</v>
      </c>
      <c r="EQ5" s="16" t="str">
        <f t="shared" ref="EQ5" si="66">+ED5</f>
        <v>ส.ค.</v>
      </c>
      <c r="ER5" s="16" t="str">
        <f t="shared" ref="ER5" si="67">+EE5</f>
        <v>ก.ย.</v>
      </c>
      <c r="ES5" s="17" t="s">
        <v>16</v>
      </c>
      <c r="ET5" s="16" t="str">
        <f>+EG5</f>
        <v>ต.ค.</v>
      </c>
      <c r="EU5" s="16" t="str">
        <f t="shared" ref="EU5" si="68">+EH5</f>
        <v>พ.ย.</v>
      </c>
      <c r="EV5" s="16" t="str">
        <f t="shared" ref="EV5" si="69">+EI5</f>
        <v>ธ.ค.</v>
      </c>
      <c r="EW5" s="16" t="str">
        <f t="shared" ref="EW5" si="70">+EJ5</f>
        <v>ม.ค.</v>
      </c>
      <c r="EX5" s="16" t="str">
        <f t="shared" ref="EX5" si="71">+EK5</f>
        <v>ก.พ.</v>
      </c>
      <c r="EY5" s="16" t="str">
        <f t="shared" ref="EY5" si="72">+EL5</f>
        <v>มี.ค.</v>
      </c>
      <c r="EZ5" s="16" t="str">
        <f t="shared" ref="EZ5" si="73">+EM5</f>
        <v>เม.ย.</v>
      </c>
      <c r="FA5" s="16" t="str">
        <f t="shared" ref="FA5" si="74">+EN5</f>
        <v>พ.ค.</v>
      </c>
      <c r="FB5" s="16" t="str">
        <f t="shared" ref="FB5" si="75">+EO5</f>
        <v>มิ.ย.</v>
      </c>
      <c r="FC5" s="16" t="str">
        <f t="shared" ref="FC5" si="76">+EP5</f>
        <v>ก.ค.</v>
      </c>
      <c r="FD5" s="16" t="str">
        <f t="shared" ref="FD5" si="77">+EQ5</f>
        <v>ส.ค.</v>
      </c>
      <c r="FE5" s="16" t="str">
        <f t="shared" ref="FE5" si="78">+ER5</f>
        <v>ก.ย.</v>
      </c>
      <c r="FF5" s="17" t="s">
        <v>16</v>
      </c>
      <c r="FG5" s="53"/>
      <c r="FH5" s="16" t="str">
        <f>+ET5</f>
        <v>ต.ค.</v>
      </c>
      <c r="FI5" s="16" t="str">
        <f t="shared" ref="FI5" si="79">+EU5</f>
        <v>พ.ย.</v>
      </c>
      <c r="FJ5" s="16" t="str">
        <f t="shared" ref="FJ5" si="80">+EV5</f>
        <v>ธ.ค.</v>
      </c>
      <c r="FK5" s="16" t="str">
        <f t="shared" ref="FK5" si="81">+EW5</f>
        <v>ม.ค.</v>
      </c>
      <c r="FL5" s="16" t="str">
        <f t="shared" ref="FL5" si="82">+EX5</f>
        <v>ก.พ.</v>
      </c>
      <c r="FM5" s="16" t="str">
        <f t="shared" ref="FM5" si="83">+EY5</f>
        <v>มี.ค.</v>
      </c>
      <c r="FN5" s="16" t="str">
        <f t="shared" ref="FN5" si="84">+EZ5</f>
        <v>เม.ย.</v>
      </c>
      <c r="FO5" s="16" t="str">
        <f t="shared" ref="FO5" si="85">+FA5</f>
        <v>พ.ค.</v>
      </c>
      <c r="FP5" s="16" t="str">
        <f t="shared" ref="FP5" si="86">+FB5</f>
        <v>มิ.ย.</v>
      </c>
      <c r="FQ5" s="16" t="str">
        <f t="shared" ref="FQ5" si="87">+FC5</f>
        <v>ก.ค.</v>
      </c>
      <c r="FR5" s="16" t="str">
        <f t="shared" ref="FR5" si="88">+FD5</f>
        <v>ส.ค.</v>
      </c>
      <c r="FS5" s="16" t="str">
        <f>+FE5</f>
        <v>ก.ย.</v>
      </c>
      <c r="FT5" s="17" t="s">
        <v>16</v>
      </c>
      <c r="FU5" s="16" t="str">
        <f>+FH5</f>
        <v>ต.ค.</v>
      </c>
      <c r="FV5" s="16" t="str">
        <f t="shared" ref="FV5" si="89">+FI5</f>
        <v>พ.ย.</v>
      </c>
      <c r="FW5" s="16" t="str">
        <f t="shared" ref="FW5" si="90">+FJ5</f>
        <v>ธ.ค.</v>
      </c>
      <c r="FX5" s="16" t="str">
        <f t="shared" ref="FX5" si="91">+FK5</f>
        <v>ม.ค.</v>
      </c>
      <c r="FY5" s="16" t="str">
        <f t="shared" ref="FY5" si="92">+FL5</f>
        <v>ก.พ.</v>
      </c>
      <c r="FZ5" s="16" t="str">
        <f t="shared" ref="FZ5" si="93">+FM5</f>
        <v>มี.ค.</v>
      </c>
      <c r="GA5" s="16" t="str">
        <f t="shared" ref="GA5" si="94">+FN5</f>
        <v>เม.ย.</v>
      </c>
      <c r="GB5" s="16" t="str">
        <f t="shared" ref="GB5" si="95">+FO5</f>
        <v>พ.ค.</v>
      </c>
      <c r="GC5" s="16" t="str">
        <f t="shared" ref="GC5" si="96">+FP5</f>
        <v>มิ.ย.</v>
      </c>
      <c r="GD5" s="16" t="str">
        <f t="shared" ref="GD5" si="97">+FQ5</f>
        <v>ก.ค.</v>
      </c>
      <c r="GE5" s="16" t="str">
        <f t="shared" ref="GE5" si="98">+FR5</f>
        <v>ส.ค.</v>
      </c>
      <c r="GF5" s="16" t="str">
        <f t="shared" ref="GF5" si="99">+FS5</f>
        <v>ก.ย.</v>
      </c>
      <c r="GG5" s="17" t="s">
        <v>16</v>
      </c>
      <c r="GH5" s="16" t="str">
        <f>+FU5</f>
        <v>ต.ค.</v>
      </c>
      <c r="GI5" s="16" t="str">
        <f t="shared" ref="GI5" si="100">+FV5</f>
        <v>พ.ย.</v>
      </c>
      <c r="GJ5" s="16" t="str">
        <f t="shared" ref="GJ5" si="101">+FW5</f>
        <v>ธ.ค.</v>
      </c>
      <c r="GK5" s="16" t="str">
        <f t="shared" ref="GK5" si="102">+FX5</f>
        <v>ม.ค.</v>
      </c>
      <c r="GL5" s="16" t="str">
        <f t="shared" ref="GL5" si="103">+FY5</f>
        <v>ก.พ.</v>
      </c>
      <c r="GM5" s="16" t="str">
        <f t="shared" ref="GM5" si="104">+FZ5</f>
        <v>มี.ค.</v>
      </c>
      <c r="GN5" s="16" t="str">
        <f t="shared" ref="GN5" si="105">+GA5</f>
        <v>เม.ย.</v>
      </c>
      <c r="GO5" s="16" t="str">
        <f t="shared" ref="GO5" si="106">+GB5</f>
        <v>พ.ค.</v>
      </c>
      <c r="GP5" s="16" t="str">
        <f t="shared" ref="GP5" si="107">+GC5</f>
        <v>มิ.ย.</v>
      </c>
      <c r="GQ5" s="16" t="str">
        <f t="shared" ref="GQ5" si="108">+GD5</f>
        <v>ก.ค.</v>
      </c>
      <c r="GR5" s="16" t="str">
        <f t="shared" ref="GR5" si="109">+GE5</f>
        <v>ส.ค.</v>
      </c>
      <c r="GS5" s="16" t="str">
        <f t="shared" ref="GS5" si="110">+GF5</f>
        <v>ก.ย.</v>
      </c>
      <c r="GT5" s="17" t="s">
        <v>16</v>
      </c>
      <c r="GU5" s="53"/>
      <c r="GV5" s="16" t="str">
        <f>+GH5</f>
        <v>ต.ค.</v>
      </c>
      <c r="GW5" s="16" t="str">
        <f t="shared" ref="GW5" si="111">+GI5</f>
        <v>พ.ย.</v>
      </c>
      <c r="GX5" s="16" t="str">
        <f t="shared" ref="GX5" si="112">+GJ5</f>
        <v>ธ.ค.</v>
      </c>
      <c r="GY5" s="16" t="str">
        <f t="shared" ref="GY5" si="113">+GK5</f>
        <v>ม.ค.</v>
      </c>
      <c r="GZ5" s="16" t="str">
        <f t="shared" ref="GZ5" si="114">+GL5</f>
        <v>ก.พ.</v>
      </c>
      <c r="HA5" s="16" t="str">
        <f t="shared" ref="HA5" si="115">+GM5</f>
        <v>มี.ค.</v>
      </c>
      <c r="HB5" s="16" t="str">
        <f t="shared" ref="HB5" si="116">+GN5</f>
        <v>เม.ย.</v>
      </c>
      <c r="HC5" s="16" t="str">
        <f t="shared" ref="HC5" si="117">+GO5</f>
        <v>พ.ค.</v>
      </c>
      <c r="HD5" s="16" t="str">
        <f t="shared" ref="HD5" si="118">+GP5</f>
        <v>มิ.ย.</v>
      </c>
      <c r="HE5" s="16" t="str">
        <f t="shared" ref="HE5" si="119">+GQ5</f>
        <v>ก.ค.</v>
      </c>
      <c r="HF5" s="16" t="str">
        <f t="shared" ref="HF5" si="120">+GR5</f>
        <v>ส.ค.</v>
      </c>
      <c r="HG5" s="16" t="str">
        <f>+GS5</f>
        <v>ก.ย.</v>
      </c>
      <c r="HH5" s="17" t="s">
        <v>16</v>
      </c>
      <c r="HI5" s="16" t="str">
        <f>+GV5</f>
        <v>ต.ค.</v>
      </c>
      <c r="HJ5" s="16" t="str">
        <f t="shared" ref="HJ5" si="121">+GW5</f>
        <v>พ.ย.</v>
      </c>
      <c r="HK5" s="16" t="str">
        <f t="shared" ref="HK5" si="122">+GX5</f>
        <v>ธ.ค.</v>
      </c>
      <c r="HL5" s="16" t="str">
        <f t="shared" ref="HL5" si="123">+GY5</f>
        <v>ม.ค.</v>
      </c>
      <c r="HM5" s="16" t="str">
        <f t="shared" ref="HM5" si="124">+GZ5</f>
        <v>ก.พ.</v>
      </c>
      <c r="HN5" s="16" t="str">
        <f t="shared" ref="HN5" si="125">+HA5</f>
        <v>มี.ค.</v>
      </c>
      <c r="HO5" s="16" t="str">
        <f t="shared" ref="HO5" si="126">+HB5</f>
        <v>เม.ย.</v>
      </c>
      <c r="HP5" s="16" t="str">
        <f t="shared" ref="HP5" si="127">+HC5</f>
        <v>พ.ค.</v>
      </c>
      <c r="HQ5" s="16" t="str">
        <f t="shared" ref="HQ5" si="128">+HD5</f>
        <v>มิ.ย.</v>
      </c>
      <c r="HR5" s="16" t="str">
        <f t="shared" ref="HR5" si="129">+HE5</f>
        <v>ก.ค.</v>
      </c>
      <c r="HS5" s="16" t="str">
        <f t="shared" ref="HS5" si="130">+HF5</f>
        <v>ส.ค.</v>
      </c>
      <c r="HT5" s="16" t="str">
        <f t="shared" ref="HT5" si="131">+HG5</f>
        <v>ก.ย.</v>
      </c>
      <c r="HU5" s="17" t="s">
        <v>16</v>
      </c>
      <c r="HV5" s="16" t="str">
        <f>+HI5</f>
        <v>ต.ค.</v>
      </c>
      <c r="HW5" s="16" t="str">
        <f t="shared" ref="HW5" si="132">+HJ5</f>
        <v>พ.ย.</v>
      </c>
      <c r="HX5" s="16" t="str">
        <f t="shared" ref="HX5" si="133">+HK5</f>
        <v>ธ.ค.</v>
      </c>
      <c r="HY5" s="16" t="str">
        <f t="shared" ref="HY5" si="134">+HL5</f>
        <v>ม.ค.</v>
      </c>
      <c r="HZ5" s="16" t="str">
        <f t="shared" ref="HZ5" si="135">+HM5</f>
        <v>ก.พ.</v>
      </c>
      <c r="IA5" s="16" t="str">
        <f t="shared" ref="IA5" si="136">+HN5</f>
        <v>มี.ค.</v>
      </c>
      <c r="IB5" s="16" t="str">
        <f t="shared" ref="IB5" si="137">+HO5</f>
        <v>เม.ย.</v>
      </c>
      <c r="IC5" s="16" t="str">
        <f t="shared" ref="IC5" si="138">+HP5</f>
        <v>พ.ค.</v>
      </c>
      <c r="ID5" s="16" t="str">
        <f t="shared" ref="ID5" si="139">+HQ5</f>
        <v>มิ.ย.</v>
      </c>
      <c r="IE5" s="16" t="str">
        <f t="shared" ref="IE5" si="140">+HR5</f>
        <v>ก.ค.</v>
      </c>
      <c r="IF5" s="16" t="str">
        <f t="shared" ref="IF5" si="141">+HS5</f>
        <v>ส.ค.</v>
      </c>
      <c r="IG5" s="16" t="str">
        <f t="shared" ref="IG5" si="142">+HT5</f>
        <v>ก.ย.</v>
      </c>
      <c r="IH5" s="17" t="s">
        <v>16</v>
      </c>
      <c r="II5" s="53"/>
      <c r="IJ5" s="16" t="str">
        <f>+HV5</f>
        <v>ต.ค.</v>
      </c>
      <c r="IK5" s="16" t="str">
        <f t="shared" ref="IK5" si="143">+HW5</f>
        <v>พ.ย.</v>
      </c>
      <c r="IL5" s="16" t="str">
        <f t="shared" ref="IL5" si="144">+HX5</f>
        <v>ธ.ค.</v>
      </c>
      <c r="IM5" s="16" t="str">
        <f t="shared" ref="IM5" si="145">+HY5</f>
        <v>ม.ค.</v>
      </c>
      <c r="IN5" s="16" t="str">
        <f t="shared" ref="IN5" si="146">+HZ5</f>
        <v>ก.พ.</v>
      </c>
      <c r="IO5" s="16" t="str">
        <f t="shared" ref="IO5" si="147">+IA5</f>
        <v>มี.ค.</v>
      </c>
      <c r="IP5" s="16" t="str">
        <f t="shared" ref="IP5" si="148">+IB5</f>
        <v>เม.ย.</v>
      </c>
      <c r="IQ5" s="16" t="str">
        <f t="shared" ref="IQ5" si="149">+IC5</f>
        <v>พ.ค.</v>
      </c>
      <c r="IR5" s="16" t="str">
        <f t="shared" ref="IR5" si="150">+ID5</f>
        <v>มิ.ย.</v>
      </c>
      <c r="IS5" s="16" t="str">
        <f t="shared" ref="IS5" si="151">+IE5</f>
        <v>ก.ค.</v>
      </c>
      <c r="IT5" s="16" t="str">
        <f t="shared" ref="IT5" si="152">+IF5</f>
        <v>ส.ค.</v>
      </c>
      <c r="IU5" s="16" t="str">
        <f>+IG5</f>
        <v>ก.ย.</v>
      </c>
      <c r="IV5" s="17" t="s">
        <v>16</v>
      </c>
      <c r="IW5" s="16" t="str">
        <f>+IJ5</f>
        <v>ต.ค.</v>
      </c>
      <c r="IX5" s="16" t="str">
        <f t="shared" ref="IX5" si="153">+IK5</f>
        <v>พ.ย.</v>
      </c>
      <c r="IY5" s="16" t="str">
        <f t="shared" ref="IY5" si="154">+IL5</f>
        <v>ธ.ค.</v>
      </c>
      <c r="IZ5" s="16" t="str">
        <f t="shared" ref="IZ5" si="155">+IM5</f>
        <v>ม.ค.</v>
      </c>
      <c r="JA5" s="16" t="str">
        <f t="shared" ref="JA5" si="156">+IN5</f>
        <v>ก.พ.</v>
      </c>
      <c r="JB5" s="16" t="str">
        <f t="shared" ref="JB5" si="157">+IO5</f>
        <v>มี.ค.</v>
      </c>
      <c r="JC5" s="16" t="str">
        <f t="shared" ref="JC5" si="158">+IP5</f>
        <v>เม.ย.</v>
      </c>
      <c r="JD5" s="16" t="str">
        <f t="shared" ref="JD5" si="159">+IQ5</f>
        <v>พ.ค.</v>
      </c>
      <c r="JE5" s="16" t="str">
        <f t="shared" ref="JE5" si="160">+IR5</f>
        <v>มิ.ย.</v>
      </c>
      <c r="JF5" s="16" t="str">
        <f t="shared" ref="JF5" si="161">+IS5</f>
        <v>ก.ค.</v>
      </c>
      <c r="JG5" s="16" t="str">
        <f t="shared" ref="JG5" si="162">+IT5</f>
        <v>ส.ค.</v>
      </c>
      <c r="JH5" s="16" t="str">
        <f t="shared" ref="JH5" si="163">+IU5</f>
        <v>ก.ย.</v>
      </c>
      <c r="JI5" s="17" t="s">
        <v>16</v>
      </c>
      <c r="JJ5" s="16" t="str">
        <f>+IW5</f>
        <v>ต.ค.</v>
      </c>
      <c r="JK5" s="16" t="str">
        <f t="shared" ref="JK5" si="164">+IX5</f>
        <v>พ.ย.</v>
      </c>
      <c r="JL5" s="16" t="str">
        <f t="shared" ref="JL5" si="165">+IY5</f>
        <v>ธ.ค.</v>
      </c>
      <c r="JM5" s="16" t="str">
        <f t="shared" ref="JM5" si="166">+IZ5</f>
        <v>ม.ค.</v>
      </c>
      <c r="JN5" s="16" t="str">
        <f t="shared" ref="JN5" si="167">+JA5</f>
        <v>ก.พ.</v>
      </c>
      <c r="JO5" s="16" t="str">
        <f t="shared" ref="JO5" si="168">+JB5</f>
        <v>มี.ค.</v>
      </c>
      <c r="JP5" s="16" t="str">
        <f t="shared" ref="JP5" si="169">+JC5</f>
        <v>เม.ย.</v>
      </c>
      <c r="JQ5" s="16" t="str">
        <f t="shared" ref="JQ5" si="170">+JD5</f>
        <v>พ.ค.</v>
      </c>
      <c r="JR5" s="16" t="str">
        <f t="shared" ref="JR5" si="171">+JE5</f>
        <v>มิ.ย.</v>
      </c>
      <c r="JS5" s="16" t="str">
        <f t="shared" ref="JS5" si="172">+JF5</f>
        <v>ก.ค.</v>
      </c>
      <c r="JT5" s="16" t="str">
        <f t="shared" ref="JT5" si="173">+JG5</f>
        <v>ส.ค.</v>
      </c>
      <c r="JU5" s="16" t="str">
        <f t="shared" ref="JU5" si="174">+JH5</f>
        <v>ก.ย.</v>
      </c>
      <c r="JV5" s="17" t="s">
        <v>16</v>
      </c>
      <c r="JW5" s="53"/>
      <c r="JX5" s="16" t="str">
        <f>+JJ5</f>
        <v>ต.ค.</v>
      </c>
      <c r="JY5" s="16" t="str">
        <f t="shared" ref="JY5" si="175">+JK5</f>
        <v>พ.ย.</v>
      </c>
      <c r="JZ5" s="16" t="str">
        <f t="shared" ref="JZ5" si="176">+JL5</f>
        <v>ธ.ค.</v>
      </c>
      <c r="KA5" s="16" t="str">
        <f t="shared" ref="KA5" si="177">+JM5</f>
        <v>ม.ค.</v>
      </c>
      <c r="KB5" s="16" t="str">
        <f t="shared" ref="KB5" si="178">+JN5</f>
        <v>ก.พ.</v>
      </c>
      <c r="KC5" s="16" t="str">
        <f t="shared" ref="KC5" si="179">+JO5</f>
        <v>มี.ค.</v>
      </c>
      <c r="KD5" s="16" t="str">
        <f t="shared" ref="KD5" si="180">+JP5</f>
        <v>เม.ย.</v>
      </c>
      <c r="KE5" s="16" t="str">
        <f t="shared" ref="KE5" si="181">+JQ5</f>
        <v>พ.ค.</v>
      </c>
      <c r="KF5" s="16" t="str">
        <f t="shared" ref="KF5" si="182">+JR5</f>
        <v>มิ.ย.</v>
      </c>
      <c r="KG5" s="16" t="str">
        <f t="shared" ref="KG5" si="183">+JS5</f>
        <v>ก.ค.</v>
      </c>
      <c r="KH5" s="16" t="str">
        <f t="shared" ref="KH5" si="184">+JT5</f>
        <v>ส.ค.</v>
      </c>
      <c r="KI5" s="16" t="str">
        <f>+JU5</f>
        <v>ก.ย.</v>
      </c>
      <c r="KJ5" s="17" t="s">
        <v>16</v>
      </c>
      <c r="KK5" s="16" t="str">
        <f>+JX5</f>
        <v>ต.ค.</v>
      </c>
      <c r="KL5" s="16" t="str">
        <f t="shared" ref="KL5" si="185">+JY5</f>
        <v>พ.ย.</v>
      </c>
      <c r="KM5" s="16" t="str">
        <f t="shared" ref="KM5" si="186">+JZ5</f>
        <v>ธ.ค.</v>
      </c>
      <c r="KN5" s="16" t="str">
        <f t="shared" ref="KN5" si="187">+KA5</f>
        <v>ม.ค.</v>
      </c>
      <c r="KO5" s="16" t="str">
        <f t="shared" ref="KO5" si="188">+KB5</f>
        <v>ก.พ.</v>
      </c>
      <c r="KP5" s="16" t="str">
        <f t="shared" ref="KP5" si="189">+KC5</f>
        <v>มี.ค.</v>
      </c>
      <c r="KQ5" s="16" t="str">
        <f t="shared" ref="KQ5" si="190">+KD5</f>
        <v>เม.ย.</v>
      </c>
      <c r="KR5" s="16" t="str">
        <f t="shared" ref="KR5" si="191">+KE5</f>
        <v>พ.ค.</v>
      </c>
      <c r="KS5" s="16" t="str">
        <f t="shared" ref="KS5" si="192">+KF5</f>
        <v>มิ.ย.</v>
      </c>
      <c r="KT5" s="16" t="str">
        <f t="shared" ref="KT5" si="193">+KG5</f>
        <v>ก.ค.</v>
      </c>
      <c r="KU5" s="16" t="str">
        <f t="shared" ref="KU5" si="194">+KH5</f>
        <v>ส.ค.</v>
      </c>
      <c r="KV5" s="16" t="str">
        <f t="shared" ref="KV5" si="195">+KI5</f>
        <v>ก.ย.</v>
      </c>
      <c r="KW5" s="17" t="s">
        <v>16</v>
      </c>
      <c r="KX5" s="16" t="str">
        <f>+KK5</f>
        <v>ต.ค.</v>
      </c>
      <c r="KY5" s="16" t="str">
        <f t="shared" ref="KY5" si="196">+KL5</f>
        <v>พ.ย.</v>
      </c>
      <c r="KZ5" s="16" t="str">
        <f t="shared" ref="KZ5" si="197">+KM5</f>
        <v>ธ.ค.</v>
      </c>
      <c r="LA5" s="16" t="str">
        <f t="shared" ref="LA5" si="198">+KN5</f>
        <v>ม.ค.</v>
      </c>
      <c r="LB5" s="16" t="str">
        <f t="shared" ref="LB5" si="199">+KO5</f>
        <v>ก.พ.</v>
      </c>
      <c r="LC5" s="16" t="str">
        <f t="shared" ref="LC5" si="200">+KP5</f>
        <v>มี.ค.</v>
      </c>
      <c r="LD5" s="16" t="str">
        <f t="shared" ref="LD5" si="201">+KQ5</f>
        <v>เม.ย.</v>
      </c>
      <c r="LE5" s="16" t="str">
        <f t="shared" ref="LE5" si="202">+KR5</f>
        <v>พ.ค.</v>
      </c>
      <c r="LF5" s="16" t="str">
        <f t="shared" ref="LF5" si="203">+KS5</f>
        <v>มิ.ย.</v>
      </c>
      <c r="LG5" s="16" t="str">
        <f t="shared" ref="LG5" si="204">+KT5</f>
        <v>ก.ค.</v>
      </c>
      <c r="LH5" s="16" t="str">
        <f t="shared" ref="LH5" si="205">+KU5</f>
        <v>ส.ค.</v>
      </c>
      <c r="LI5" s="16" t="str">
        <f t="shared" ref="LI5" si="206">+KV5</f>
        <v>ก.ย.</v>
      </c>
      <c r="LJ5" s="17" t="s">
        <v>16</v>
      </c>
      <c r="LK5" s="53"/>
      <c r="LL5" s="16" t="str">
        <f>+KX5</f>
        <v>ต.ค.</v>
      </c>
      <c r="LM5" s="16" t="str">
        <f t="shared" ref="LM5" si="207">+KY5</f>
        <v>พ.ย.</v>
      </c>
      <c r="LN5" s="16" t="str">
        <f t="shared" ref="LN5" si="208">+KZ5</f>
        <v>ธ.ค.</v>
      </c>
      <c r="LO5" s="16" t="str">
        <f t="shared" ref="LO5" si="209">+LA5</f>
        <v>ม.ค.</v>
      </c>
      <c r="LP5" s="16" t="str">
        <f t="shared" ref="LP5" si="210">+LB5</f>
        <v>ก.พ.</v>
      </c>
      <c r="LQ5" s="16" t="str">
        <f t="shared" ref="LQ5" si="211">+LC5</f>
        <v>มี.ค.</v>
      </c>
      <c r="LR5" s="16" t="str">
        <f t="shared" ref="LR5" si="212">+LD5</f>
        <v>เม.ย.</v>
      </c>
      <c r="LS5" s="16" t="str">
        <f t="shared" ref="LS5" si="213">+LE5</f>
        <v>พ.ค.</v>
      </c>
      <c r="LT5" s="16" t="str">
        <f t="shared" ref="LT5" si="214">+LF5</f>
        <v>มิ.ย.</v>
      </c>
      <c r="LU5" s="16" t="str">
        <f t="shared" ref="LU5" si="215">+LG5</f>
        <v>ก.ค.</v>
      </c>
      <c r="LV5" s="16" t="str">
        <f t="shared" ref="LV5" si="216">+LH5</f>
        <v>ส.ค.</v>
      </c>
      <c r="LW5" s="16" t="str">
        <f>+LI5</f>
        <v>ก.ย.</v>
      </c>
      <c r="LX5" s="17" t="s">
        <v>16</v>
      </c>
      <c r="LY5" s="16" t="str">
        <f>+LL5</f>
        <v>ต.ค.</v>
      </c>
      <c r="LZ5" s="16" t="str">
        <f t="shared" ref="LZ5" si="217">+LM5</f>
        <v>พ.ย.</v>
      </c>
      <c r="MA5" s="16" t="str">
        <f t="shared" ref="MA5" si="218">+LN5</f>
        <v>ธ.ค.</v>
      </c>
      <c r="MB5" s="16" t="str">
        <f t="shared" ref="MB5" si="219">+LO5</f>
        <v>ม.ค.</v>
      </c>
      <c r="MC5" s="16" t="str">
        <f t="shared" ref="MC5" si="220">+LP5</f>
        <v>ก.พ.</v>
      </c>
      <c r="MD5" s="16" t="str">
        <f t="shared" ref="MD5" si="221">+LQ5</f>
        <v>มี.ค.</v>
      </c>
      <c r="ME5" s="16" t="str">
        <f t="shared" ref="ME5" si="222">+LR5</f>
        <v>เม.ย.</v>
      </c>
      <c r="MF5" s="16" t="str">
        <f t="shared" ref="MF5" si="223">+LS5</f>
        <v>พ.ค.</v>
      </c>
      <c r="MG5" s="16" t="str">
        <f t="shared" ref="MG5" si="224">+LT5</f>
        <v>มิ.ย.</v>
      </c>
      <c r="MH5" s="16" t="str">
        <f t="shared" ref="MH5" si="225">+LU5</f>
        <v>ก.ค.</v>
      </c>
      <c r="MI5" s="16" t="str">
        <f t="shared" ref="MI5" si="226">+LV5</f>
        <v>ส.ค.</v>
      </c>
      <c r="MJ5" s="16" t="str">
        <f t="shared" ref="MJ5" si="227">+LW5</f>
        <v>ก.ย.</v>
      </c>
      <c r="MK5" s="17" t="s">
        <v>16</v>
      </c>
      <c r="ML5" s="16" t="str">
        <f>+LY5</f>
        <v>ต.ค.</v>
      </c>
      <c r="MM5" s="16" t="str">
        <f t="shared" ref="MM5" si="228">+LZ5</f>
        <v>พ.ย.</v>
      </c>
      <c r="MN5" s="16" t="str">
        <f t="shared" ref="MN5" si="229">+MA5</f>
        <v>ธ.ค.</v>
      </c>
      <c r="MO5" s="16" t="str">
        <f t="shared" ref="MO5" si="230">+MB5</f>
        <v>ม.ค.</v>
      </c>
      <c r="MP5" s="16" t="str">
        <f t="shared" ref="MP5" si="231">+MC5</f>
        <v>ก.พ.</v>
      </c>
      <c r="MQ5" s="16" t="str">
        <f t="shared" ref="MQ5" si="232">+MD5</f>
        <v>มี.ค.</v>
      </c>
      <c r="MR5" s="16" t="str">
        <f t="shared" ref="MR5" si="233">+ME5</f>
        <v>เม.ย.</v>
      </c>
      <c r="MS5" s="16" t="str">
        <f t="shared" ref="MS5" si="234">+MF5</f>
        <v>พ.ค.</v>
      </c>
      <c r="MT5" s="16" t="str">
        <f t="shared" ref="MT5" si="235">+MG5</f>
        <v>มิ.ย.</v>
      </c>
      <c r="MU5" s="16" t="str">
        <f t="shared" ref="MU5" si="236">+MH5</f>
        <v>ก.ค.</v>
      </c>
      <c r="MV5" s="16" t="str">
        <f t="shared" ref="MV5" si="237">+MI5</f>
        <v>ส.ค.</v>
      </c>
      <c r="MW5" s="16" t="str">
        <f t="shared" ref="MW5" si="238">+MJ5</f>
        <v>ก.ย.</v>
      </c>
      <c r="MX5" s="17" t="s">
        <v>16</v>
      </c>
      <c r="MY5" s="53"/>
      <c r="MZ5" s="16" t="str">
        <f>+ML5</f>
        <v>ต.ค.</v>
      </c>
      <c r="NA5" s="16" t="str">
        <f t="shared" ref="NA5" si="239">+MM5</f>
        <v>พ.ย.</v>
      </c>
      <c r="NB5" s="16" t="str">
        <f t="shared" ref="NB5" si="240">+MN5</f>
        <v>ธ.ค.</v>
      </c>
      <c r="NC5" s="16" t="str">
        <f t="shared" ref="NC5" si="241">+MO5</f>
        <v>ม.ค.</v>
      </c>
      <c r="ND5" s="16" t="str">
        <f t="shared" ref="ND5" si="242">+MP5</f>
        <v>ก.พ.</v>
      </c>
      <c r="NE5" s="16" t="str">
        <f t="shared" ref="NE5" si="243">+MQ5</f>
        <v>มี.ค.</v>
      </c>
      <c r="NF5" s="16" t="str">
        <f t="shared" ref="NF5" si="244">+MR5</f>
        <v>เม.ย.</v>
      </c>
      <c r="NG5" s="16" t="str">
        <f t="shared" ref="NG5" si="245">+MS5</f>
        <v>พ.ค.</v>
      </c>
      <c r="NH5" s="16" t="str">
        <f t="shared" ref="NH5" si="246">+MT5</f>
        <v>มิ.ย.</v>
      </c>
      <c r="NI5" s="16" t="str">
        <f t="shared" ref="NI5" si="247">+MU5</f>
        <v>ก.ค.</v>
      </c>
      <c r="NJ5" s="16" t="str">
        <f t="shared" ref="NJ5" si="248">+MV5</f>
        <v>ส.ค.</v>
      </c>
      <c r="NK5" s="16" t="str">
        <f>+MW5</f>
        <v>ก.ย.</v>
      </c>
      <c r="NL5" s="17" t="s">
        <v>16</v>
      </c>
      <c r="NM5" s="16" t="str">
        <f>+MZ5</f>
        <v>ต.ค.</v>
      </c>
      <c r="NN5" s="16" t="str">
        <f t="shared" ref="NN5" si="249">+NA5</f>
        <v>พ.ย.</v>
      </c>
      <c r="NO5" s="16" t="str">
        <f t="shared" ref="NO5" si="250">+NB5</f>
        <v>ธ.ค.</v>
      </c>
      <c r="NP5" s="16" t="str">
        <f t="shared" ref="NP5" si="251">+NC5</f>
        <v>ม.ค.</v>
      </c>
      <c r="NQ5" s="16" t="str">
        <f t="shared" ref="NQ5" si="252">+ND5</f>
        <v>ก.พ.</v>
      </c>
      <c r="NR5" s="16" t="str">
        <f t="shared" ref="NR5" si="253">+NE5</f>
        <v>มี.ค.</v>
      </c>
      <c r="NS5" s="16" t="str">
        <f t="shared" ref="NS5" si="254">+NF5</f>
        <v>เม.ย.</v>
      </c>
      <c r="NT5" s="16" t="str">
        <f t="shared" ref="NT5" si="255">+NG5</f>
        <v>พ.ค.</v>
      </c>
      <c r="NU5" s="16" t="str">
        <f t="shared" ref="NU5" si="256">+NH5</f>
        <v>มิ.ย.</v>
      </c>
      <c r="NV5" s="16" t="str">
        <f t="shared" ref="NV5" si="257">+NI5</f>
        <v>ก.ค.</v>
      </c>
      <c r="NW5" s="16" t="str">
        <f t="shared" ref="NW5" si="258">+NJ5</f>
        <v>ส.ค.</v>
      </c>
      <c r="NX5" s="16" t="str">
        <f t="shared" ref="NX5" si="259">+NK5</f>
        <v>ก.ย.</v>
      </c>
      <c r="NY5" s="17" t="s">
        <v>16</v>
      </c>
      <c r="NZ5" s="16" t="str">
        <f>+NM5</f>
        <v>ต.ค.</v>
      </c>
      <c r="OA5" s="16" t="str">
        <f t="shared" ref="OA5" si="260">+NN5</f>
        <v>พ.ย.</v>
      </c>
      <c r="OB5" s="16" t="str">
        <f t="shared" ref="OB5" si="261">+NO5</f>
        <v>ธ.ค.</v>
      </c>
      <c r="OC5" s="16" t="str">
        <f t="shared" ref="OC5" si="262">+NP5</f>
        <v>ม.ค.</v>
      </c>
      <c r="OD5" s="16" t="str">
        <f t="shared" ref="OD5" si="263">+NQ5</f>
        <v>ก.พ.</v>
      </c>
      <c r="OE5" s="16" t="str">
        <f t="shared" ref="OE5" si="264">+NR5</f>
        <v>มี.ค.</v>
      </c>
      <c r="OF5" s="16" t="str">
        <f t="shared" ref="OF5" si="265">+NS5</f>
        <v>เม.ย.</v>
      </c>
      <c r="OG5" s="16" t="str">
        <f t="shared" ref="OG5" si="266">+NT5</f>
        <v>พ.ค.</v>
      </c>
      <c r="OH5" s="16" t="str">
        <f t="shared" ref="OH5" si="267">+NU5</f>
        <v>มิ.ย.</v>
      </c>
      <c r="OI5" s="16" t="str">
        <f t="shared" ref="OI5" si="268">+NV5</f>
        <v>ก.ค.</v>
      </c>
      <c r="OJ5" s="16" t="str">
        <f t="shared" ref="OJ5" si="269">+NW5</f>
        <v>ส.ค.</v>
      </c>
      <c r="OK5" s="16" t="str">
        <f t="shared" ref="OK5" si="270">+NX5</f>
        <v>ก.ย.</v>
      </c>
      <c r="OL5" s="17" t="s">
        <v>16</v>
      </c>
      <c r="OM5" s="53"/>
      <c r="ON5" s="16" t="str">
        <f>+NZ5</f>
        <v>ต.ค.</v>
      </c>
      <c r="OO5" s="16" t="str">
        <f t="shared" ref="OO5" si="271">+OA5</f>
        <v>พ.ย.</v>
      </c>
      <c r="OP5" s="16" t="str">
        <f t="shared" ref="OP5" si="272">+OB5</f>
        <v>ธ.ค.</v>
      </c>
      <c r="OQ5" s="16" t="str">
        <f t="shared" ref="OQ5" si="273">+OC5</f>
        <v>ม.ค.</v>
      </c>
      <c r="OR5" s="16" t="str">
        <f t="shared" ref="OR5" si="274">+OD5</f>
        <v>ก.พ.</v>
      </c>
      <c r="OS5" s="16" t="str">
        <f t="shared" ref="OS5" si="275">+OE5</f>
        <v>มี.ค.</v>
      </c>
      <c r="OT5" s="16" t="str">
        <f t="shared" ref="OT5" si="276">+OF5</f>
        <v>เม.ย.</v>
      </c>
      <c r="OU5" s="16" t="str">
        <f t="shared" ref="OU5" si="277">+OG5</f>
        <v>พ.ค.</v>
      </c>
      <c r="OV5" s="16" t="str">
        <f t="shared" ref="OV5" si="278">+OH5</f>
        <v>มิ.ย.</v>
      </c>
      <c r="OW5" s="16" t="str">
        <f t="shared" ref="OW5" si="279">+OI5</f>
        <v>ก.ค.</v>
      </c>
      <c r="OX5" s="16" t="str">
        <f t="shared" ref="OX5" si="280">+OJ5</f>
        <v>ส.ค.</v>
      </c>
      <c r="OY5" s="16" t="str">
        <f>+OK5</f>
        <v>ก.ย.</v>
      </c>
      <c r="OZ5" s="17" t="s">
        <v>16</v>
      </c>
      <c r="PA5" s="16" t="str">
        <f>+ON5</f>
        <v>ต.ค.</v>
      </c>
      <c r="PB5" s="16" t="str">
        <f t="shared" ref="PB5" si="281">+OO5</f>
        <v>พ.ย.</v>
      </c>
      <c r="PC5" s="16" t="str">
        <f t="shared" ref="PC5" si="282">+OP5</f>
        <v>ธ.ค.</v>
      </c>
      <c r="PD5" s="16" t="str">
        <f t="shared" ref="PD5" si="283">+OQ5</f>
        <v>ม.ค.</v>
      </c>
      <c r="PE5" s="16" t="str">
        <f t="shared" ref="PE5" si="284">+OR5</f>
        <v>ก.พ.</v>
      </c>
      <c r="PF5" s="16" t="str">
        <f t="shared" ref="PF5" si="285">+OS5</f>
        <v>มี.ค.</v>
      </c>
      <c r="PG5" s="16" t="str">
        <f t="shared" ref="PG5" si="286">+OT5</f>
        <v>เม.ย.</v>
      </c>
      <c r="PH5" s="16" t="str">
        <f t="shared" ref="PH5" si="287">+OU5</f>
        <v>พ.ค.</v>
      </c>
      <c r="PI5" s="16" t="str">
        <f t="shared" ref="PI5" si="288">+OV5</f>
        <v>มิ.ย.</v>
      </c>
      <c r="PJ5" s="16" t="str">
        <f t="shared" ref="PJ5" si="289">+OW5</f>
        <v>ก.ค.</v>
      </c>
      <c r="PK5" s="16" t="str">
        <f t="shared" ref="PK5" si="290">+OX5</f>
        <v>ส.ค.</v>
      </c>
      <c r="PL5" s="16" t="str">
        <f t="shared" ref="PL5" si="291">+OY5</f>
        <v>ก.ย.</v>
      </c>
      <c r="PM5" s="17" t="s">
        <v>16</v>
      </c>
      <c r="PN5" s="16" t="str">
        <f>+PA5</f>
        <v>ต.ค.</v>
      </c>
      <c r="PO5" s="16" t="str">
        <f t="shared" ref="PO5" si="292">+PB5</f>
        <v>พ.ย.</v>
      </c>
      <c r="PP5" s="16" t="str">
        <f t="shared" ref="PP5" si="293">+PC5</f>
        <v>ธ.ค.</v>
      </c>
      <c r="PQ5" s="16" t="str">
        <f t="shared" ref="PQ5" si="294">+PD5</f>
        <v>ม.ค.</v>
      </c>
      <c r="PR5" s="16" t="str">
        <f t="shared" ref="PR5" si="295">+PE5</f>
        <v>ก.พ.</v>
      </c>
      <c r="PS5" s="16" t="str">
        <f t="shared" ref="PS5" si="296">+PF5</f>
        <v>มี.ค.</v>
      </c>
      <c r="PT5" s="16" t="str">
        <f t="shared" ref="PT5" si="297">+PG5</f>
        <v>เม.ย.</v>
      </c>
      <c r="PU5" s="16" t="str">
        <f t="shared" ref="PU5" si="298">+PH5</f>
        <v>พ.ค.</v>
      </c>
      <c r="PV5" s="16" t="str">
        <f t="shared" ref="PV5" si="299">+PI5</f>
        <v>มิ.ย.</v>
      </c>
      <c r="PW5" s="16" t="str">
        <f t="shared" ref="PW5" si="300">+PJ5</f>
        <v>ก.ค.</v>
      </c>
      <c r="PX5" s="16" t="str">
        <f t="shared" ref="PX5" si="301">+PK5</f>
        <v>ส.ค.</v>
      </c>
      <c r="PY5" s="16" t="str">
        <f t="shared" ref="PY5" si="302">+PL5</f>
        <v>ก.ย.</v>
      </c>
      <c r="PZ5" s="17" t="s">
        <v>16</v>
      </c>
      <c r="QA5" s="53"/>
      <c r="QB5" s="16" t="str">
        <f>+PN5</f>
        <v>ต.ค.</v>
      </c>
      <c r="QC5" s="16" t="str">
        <f t="shared" ref="QC5" si="303">+PO5</f>
        <v>พ.ย.</v>
      </c>
      <c r="QD5" s="16" t="str">
        <f t="shared" ref="QD5" si="304">+PP5</f>
        <v>ธ.ค.</v>
      </c>
      <c r="QE5" s="16" t="str">
        <f t="shared" ref="QE5" si="305">+PQ5</f>
        <v>ม.ค.</v>
      </c>
      <c r="QF5" s="16" t="str">
        <f t="shared" ref="QF5" si="306">+PR5</f>
        <v>ก.พ.</v>
      </c>
      <c r="QG5" s="16" t="str">
        <f t="shared" ref="QG5" si="307">+PS5</f>
        <v>มี.ค.</v>
      </c>
      <c r="QH5" s="16" t="str">
        <f t="shared" ref="QH5" si="308">+PT5</f>
        <v>เม.ย.</v>
      </c>
      <c r="QI5" s="16" t="str">
        <f t="shared" ref="QI5" si="309">+PU5</f>
        <v>พ.ค.</v>
      </c>
      <c r="QJ5" s="16" t="str">
        <f t="shared" ref="QJ5" si="310">+PV5</f>
        <v>มิ.ย.</v>
      </c>
      <c r="QK5" s="16" t="str">
        <f t="shared" ref="QK5" si="311">+PW5</f>
        <v>ก.ค.</v>
      </c>
      <c r="QL5" s="16" t="str">
        <f t="shared" ref="QL5" si="312">+PX5</f>
        <v>ส.ค.</v>
      </c>
      <c r="QM5" s="16" t="str">
        <f>+PY5</f>
        <v>ก.ย.</v>
      </c>
      <c r="QN5" s="17" t="s">
        <v>16</v>
      </c>
      <c r="QO5" s="16" t="str">
        <f>+QB5</f>
        <v>ต.ค.</v>
      </c>
      <c r="QP5" s="16" t="str">
        <f t="shared" ref="QP5" si="313">+QC5</f>
        <v>พ.ย.</v>
      </c>
      <c r="QQ5" s="16" t="str">
        <f t="shared" ref="QQ5" si="314">+QD5</f>
        <v>ธ.ค.</v>
      </c>
      <c r="QR5" s="16" t="str">
        <f t="shared" ref="QR5" si="315">+QE5</f>
        <v>ม.ค.</v>
      </c>
      <c r="QS5" s="16" t="str">
        <f t="shared" ref="QS5" si="316">+QF5</f>
        <v>ก.พ.</v>
      </c>
      <c r="QT5" s="16" t="str">
        <f t="shared" ref="QT5" si="317">+QG5</f>
        <v>มี.ค.</v>
      </c>
      <c r="QU5" s="16" t="str">
        <f t="shared" ref="QU5" si="318">+QH5</f>
        <v>เม.ย.</v>
      </c>
      <c r="QV5" s="16" t="str">
        <f t="shared" ref="QV5" si="319">+QI5</f>
        <v>พ.ค.</v>
      </c>
      <c r="QW5" s="16" t="str">
        <f t="shared" ref="QW5" si="320">+QJ5</f>
        <v>มิ.ย.</v>
      </c>
      <c r="QX5" s="16" t="str">
        <f t="shared" ref="QX5" si="321">+QK5</f>
        <v>ก.ค.</v>
      </c>
      <c r="QY5" s="16" t="str">
        <f t="shared" ref="QY5" si="322">+QL5</f>
        <v>ส.ค.</v>
      </c>
      <c r="QZ5" s="16" t="str">
        <f t="shared" ref="QZ5" si="323">+QM5</f>
        <v>ก.ย.</v>
      </c>
      <c r="RA5" s="17" t="s">
        <v>16</v>
      </c>
      <c r="RB5" s="16" t="str">
        <f>+QO5</f>
        <v>ต.ค.</v>
      </c>
      <c r="RC5" s="16" t="str">
        <f t="shared" ref="RC5" si="324">+QP5</f>
        <v>พ.ย.</v>
      </c>
      <c r="RD5" s="16" t="str">
        <f t="shared" ref="RD5" si="325">+QQ5</f>
        <v>ธ.ค.</v>
      </c>
      <c r="RE5" s="16" t="str">
        <f t="shared" ref="RE5" si="326">+QR5</f>
        <v>ม.ค.</v>
      </c>
      <c r="RF5" s="16" t="str">
        <f t="shared" ref="RF5" si="327">+QS5</f>
        <v>ก.พ.</v>
      </c>
      <c r="RG5" s="16" t="str">
        <f t="shared" ref="RG5" si="328">+QT5</f>
        <v>มี.ค.</v>
      </c>
      <c r="RH5" s="16" t="str">
        <f t="shared" ref="RH5" si="329">+QU5</f>
        <v>เม.ย.</v>
      </c>
      <c r="RI5" s="16" t="str">
        <f t="shared" ref="RI5" si="330">+QV5</f>
        <v>พ.ค.</v>
      </c>
      <c r="RJ5" s="16" t="str">
        <f t="shared" ref="RJ5" si="331">+QW5</f>
        <v>มิ.ย.</v>
      </c>
      <c r="RK5" s="16" t="str">
        <f t="shared" ref="RK5" si="332">+QX5</f>
        <v>ก.ค.</v>
      </c>
      <c r="RL5" s="16" t="str">
        <f t="shared" ref="RL5" si="333">+QY5</f>
        <v>ส.ค.</v>
      </c>
      <c r="RM5" s="16" t="str">
        <f t="shared" ref="RM5" si="334">+QZ5</f>
        <v>ก.ย.</v>
      </c>
      <c r="RN5" s="17" t="s">
        <v>16</v>
      </c>
      <c r="RO5" s="53"/>
      <c r="RP5" s="16" t="str">
        <f>+RB5</f>
        <v>ต.ค.</v>
      </c>
      <c r="RQ5" s="16" t="str">
        <f t="shared" ref="RQ5" si="335">+RC5</f>
        <v>พ.ย.</v>
      </c>
      <c r="RR5" s="16" t="str">
        <f t="shared" ref="RR5" si="336">+RD5</f>
        <v>ธ.ค.</v>
      </c>
      <c r="RS5" s="16" t="str">
        <f t="shared" ref="RS5" si="337">+RE5</f>
        <v>ม.ค.</v>
      </c>
      <c r="RT5" s="16" t="str">
        <f t="shared" ref="RT5" si="338">+RF5</f>
        <v>ก.พ.</v>
      </c>
      <c r="RU5" s="16" t="str">
        <f t="shared" ref="RU5" si="339">+RG5</f>
        <v>มี.ค.</v>
      </c>
      <c r="RV5" s="16" t="str">
        <f t="shared" ref="RV5" si="340">+RH5</f>
        <v>เม.ย.</v>
      </c>
      <c r="RW5" s="16" t="str">
        <f t="shared" ref="RW5" si="341">+RI5</f>
        <v>พ.ค.</v>
      </c>
      <c r="RX5" s="16" t="str">
        <f t="shared" ref="RX5" si="342">+RJ5</f>
        <v>มิ.ย.</v>
      </c>
      <c r="RY5" s="16" t="str">
        <f t="shared" ref="RY5" si="343">+RK5</f>
        <v>ก.ค.</v>
      </c>
      <c r="RZ5" s="16" t="str">
        <f t="shared" ref="RZ5" si="344">+RL5</f>
        <v>ส.ค.</v>
      </c>
      <c r="SA5" s="16" t="str">
        <f>+RM5</f>
        <v>ก.ย.</v>
      </c>
      <c r="SB5" s="17" t="s">
        <v>16</v>
      </c>
      <c r="SC5" s="16" t="str">
        <f>+RP5</f>
        <v>ต.ค.</v>
      </c>
      <c r="SD5" s="16" t="str">
        <f t="shared" ref="SD5" si="345">+RQ5</f>
        <v>พ.ย.</v>
      </c>
      <c r="SE5" s="16" t="str">
        <f t="shared" ref="SE5" si="346">+RR5</f>
        <v>ธ.ค.</v>
      </c>
      <c r="SF5" s="16" t="str">
        <f t="shared" ref="SF5" si="347">+RS5</f>
        <v>ม.ค.</v>
      </c>
      <c r="SG5" s="16" t="str">
        <f t="shared" ref="SG5" si="348">+RT5</f>
        <v>ก.พ.</v>
      </c>
      <c r="SH5" s="16" t="str">
        <f t="shared" ref="SH5" si="349">+RU5</f>
        <v>มี.ค.</v>
      </c>
      <c r="SI5" s="16" t="str">
        <f t="shared" ref="SI5" si="350">+RV5</f>
        <v>เม.ย.</v>
      </c>
      <c r="SJ5" s="16" t="str">
        <f t="shared" ref="SJ5" si="351">+RW5</f>
        <v>พ.ค.</v>
      </c>
      <c r="SK5" s="16" t="str">
        <f t="shared" ref="SK5" si="352">+RX5</f>
        <v>มิ.ย.</v>
      </c>
      <c r="SL5" s="16" t="str">
        <f t="shared" ref="SL5" si="353">+RY5</f>
        <v>ก.ค.</v>
      </c>
      <c r="SM5" s="16" t="str">
        <f t="shared" ref="SM5" si="354">+RZ5</f>
        <v>ส.ค.</v>
      </c>
      <c r="SN5" s="16" t="str">
        <f t="shared" ref="SN5" si="355">+SA5</f>
        <v>ก.ย.</v>
      </c>
      <c r="SO5" s="17" t="s">
        <v>16</v>
      </c>
      <c r="SP5" s="16" t="str">
        <f>+SC5</f>
        <v>ต.ค.</v>
      </c>
      <c r="SQ5" s="16" t="str">
        <f t="shared" ref="SQ5" si="356">+SD5</f>
        <v>พ.ย.</v>
      </c>
      <c r="SR5" s="16" t="str">
        <f t="shared" ref="SR5" si="357">+SE5</f>
        <v>ธ.ค.</v>
      </c>
      <c r="SS5" s="16" t="str">
        <f t="shared" ref="SS5" si="358">+SF5</f>
        <v>ม.ค.</v>
      </c>
      <c r="ST5" s="16" t="str">
        <f t="shared" ref="ST5" si="359">+SG5</f>
        <v>ก.พ.</v>
      </c>
      <c r="SU5" s="16" t="str">
        <f t="shared" ref="SU5" si="360">+SH5</f>
        <v>มี.ค.</v>
      </c>
      <c r="SV5" s="16" t="str">
        <f t="shared" ref="SV5" si="361">+SI5</f>
        <v>เม.ย.</v>
      </c>
      <c r="SW5" s="16" t="str">
        <f t="shared" ref="SW5" si="362">+SJ5</f>
        <v>พ.ค.</v>
      </c>
      <c r="SX5" s="16" t="str">
        <f t="shared" ref="SX5" si="363">+SK5</f>
        <v>มิ.ย.</v>
      </c>
      <c r="SY5" s="16" t="str">
        <f t="shared" ref="SY5" si="364">+SL5</f>
        <v>ก.ค.</v>
      </c>
      <c r="SZ5" s="16" t="str">
        <f t="shared" ref="SZ5" si="365">+SM5</f>
        <v>ส.ค.</v>
      </c>
      <c r="TA5" s="16" t="str">
        <f t="shared" ref="TA5" si="366">+SN5</f>
        <v>ก.ย.</v>
      </c>
      <c r="TB5" s="17" t="s">
        <v>16</v>
      </c>
      <c r="TC5" s="53"/>
      <c r="TD5" s="16" t="str">
        <f>+SP5</f>
        <v>ต.ค.</v>
      </c>
      <c r="TE5" s="16" t="str">
        <f t="shared" ref="TE5" si="367">+SQ5</f>
        <v>พ.ย.</v>
      </c>
      <c r="TF5" s="16" t="str">
        <f t="shared" ref="TF5" si="368">+SR5</f>
        <v>ธ.ค.</v>
      </c>
      <c r="TG5" s="16" t="str">
        <f t="shared" ref="TG5" si="369">+SS5</f>
        <v>ม.ค.</v>
      </c>
      <c r="TH5" s="16" t="str">
        <f t="shared" ref="TH5" si="370">+ST5</f>
        <v>ก.พ.</v>
      </c>
      <c r="TI5" s="16" t="str">
        <f t="shared" ref="TI5" si="371">+SU5</f>
        <v>มี.ค.</v>
      </c>
      <c r="TJ5" s="16" t="str">
        <f t="shared" ref="TJ5" si="372">+SV5</f>
        <v>เม.ย.</v>
      </c>
      <c r="TK5" s="16" t="str">
        <f t="shared" ref="TK5" si="373">+SW5</f>
        <v>พ.ค.</v>
      </c>
      <c r="TL5" s="16" t="str">
        <f t="shared" ref="TL5" si="374">+SX5</f>
        <v>มิ.ย.</v>
      </c>
      <c r="TM5" s="16" t="str">
        <f t="shared" ref="TM5" si="375">+SY5</f>
        <v>ก.ค.</v>
      </c>
      <c r="TN5" s="16" t="str">
        <f t="shared" ref="TN5" si="376">+SZ5</f>
        <v>ส.ค.</v>
      </c>
      <c r="TO5" s="16" t="str">
        <f>+TA5</f>
        <v>ก.ย.</v>
      </c>
      <c r="TP5" s="17" t="s">
        <v>16</v>
      </c>
      <c r="TQ5" s="16" t="str">
        <f>+TD5</f>
        <v>ต.ค.</v>
      </c>
      <c r="TR5" s="16" t="str">
        <f t="shared" ref="TR5" si="377">+TE5</f>
        <v>พ.ย.</v>
      </c>
      <c r="TS5" s="16" t="str">
        <f t="shared" ref="TS5" si="378">+TF5</f>
        <v>ธ.ค.</v>
      </c>
      <c r="TT5" s="16" t="str">
        <f t="shared" ref="TT5" si="379">+TG5</f>
        <v>ม.ค.</v>
      </c>
      <c r="TU5" s="16" t="str">
        <f t="shared" ref="TU5" si="380">+TH5</f>
        <v>ก.พ.</v>
      </c>
      <c r="TV5" s="16" t="str">
        <f t="shared" ref="TV5" si="381">+TI5</f>
        <v>มี.ค.</v>
      </c>
      <c r="TW5" s="16" t="str">
        <f t="shared" ref="TW5" si="382">+TJ5</f>
        <v>เม.ย.</v>
      </c>
      <c r="TX5" s="16" t="str">
        <f t="shared" ref="TX5" si="383">+TK5</f>
        <v>พ.ค.</v>
      </c>
      <c r="TY5" s="16" t="str">
        <f t="shared" ref="TY5" si="384">+TL5</f>
        <v>มิ.ย.</v>
      </c>
      <c r="TZ5" s="16" t="str">
        <f t="shared" ref="TZ5" si="385">+TM5</f>
        <v>ก.ค.</v>
      </c>
      <c r="UA5" s="16" t="str">
        <f t="shared" ref="UA5" si="386">+TN5</f>
        <v>ส.ค.</v>
      </c>
      <c r="UB5" s="16" t="str">
        <f t="shared" ref="UB5" si="387">+TO5</f>
        <v>ก.ย.</v>
      </c>
      <c r="UC5" s="17" t="s">
        <v>16</v>
      </c>
      <c r="UD5" s="16" t="str">
        <f>+TQ5</f>
        <v>ต.ค.</v>
      </c>
      <c r="UE5" s="16" t="str">
        <f t="shared" ref="UE5" si="388">+TR5</f>
        <v>พ.ย.</v>
      </c>
      <c r="UF5" s="16" t="str">
        <f t="shared" ref="UF5" si="389">+TS5</f>
        <v>ธ.ค.</v>
      </c>
      <c r="UG5" s="16" t="str">
        <f t="shared" ref="UG5" si="390">+TT5</f>
        <v>ม.ค.</v>
      </c>
      <c r="UH5" s="16" t="str">
        <f t="shared" ref="UH5" si="391">+TU5</f>
        <v>ก.พ.</v>
      </c>
      <c r="UI5" s="16" t="str">
        <f t="shared" ref="UI5" si="392">+TV5</f>
        <v>มี.ค.</v>
      </c>
      <c r="UJ5" s="16" t="str">
        <f t="shared" ref="UJ5" si="393">+TW5</f>
        <v>เม.ย.</v>
      </c>
      <c r="UK5" s="16" t="str">
        <f t="shared" ref="UK5" si="394">+TX5</f>
        <v>พ.ค.</v>
      </c>
      <c r="UL5" s="16" t="str">
        <f t="shared" ref="UL5" si="395">+TY5</f>
        <v>มิ.ย.</v>
      </c>
      <c r="UM5" s="16" t="str">
        <f t="shared" ref="UM5" si="396">+TZ5</f>
        <v>ก.ค.</v>
      </c>
      <c r="UN5" s="16" t="str">
        <f t="shared" ref="UN5" si="397">+UA5</f>
        <v>ส.ค.</v>
      </c>
      <c r="UO5" s="16" t="str">
        <f t="shared" ref="UO5" si="398">+UB5</f>
        <v>ก.ย.</v>
      </c>
      <c r="UP5" s="17" t="s">
        <v>16</v>
      </c>
      <c r="UQ5" s="53"/>
      <c r="UR5" s="16" t="str">
        <f>+UD5</f>
        <v>ต.ค.</v>
      </c>
      <c r="US5" s="16" t="str">
        <f t="shared" ref="US5" si="399">+UE5</f>
        <v>พ.ย.</v>
      </c>
      <c r="UT5" s="16" t="str">
        <f t="shared" ref="UT5" si="400">+UF5</f>
        <v>ธ.ค.</v>
      </c>
      <c r="UU5" s="16" t="str">
        <f t="shared" ref="UU5" si="401">+UG5</f>
        <v>ม.ค.</v>
      </c>
      <c r="UV5" s="16" t="str">
        <f t="shared" ref="UV5" si="402">+UH5</f>
        <v>ก.พ.</v>
      </c>
      <c r="UW5" s="16" t="str">
        <f t="shared" ref="UW5" si="403">+UI5</f>
        <v>มี.ค.</v>
      </c>
      <c r="UX5" s="16" t="str">
        <f t="shared" ref="UX5" si="404">+UJ5</f>
        <v>เม.ย.</v>
      </c>
      <c r="UY5" s="16" t="str">
        <f t="shared" ref="UY5" si="405">+UK5</f>
        <v>พ.ค.</v>
      </c>
      <c r="UZ5" s="16" t="str">
        <f t="shared" ref="UZ5" si="406">+UL5</f>
        <v>มิ.ย.</v>
      </c>
      <c r="VA5" s="16" t="str">
        <f t="shared" ref="VA5" si="407">+UM5</f>
        <v>ก.ค.</v>
      </c>
      <c r="VB5" s="16" t="str">
        <f t="shared" ref="VB5" si="408">+UN5</f>
        <v>ส.ค.</v>
      </c>
      <c r="VC5" s="16" t="str">
        <f>+UO5</f>
        <v>ก.ย.</v>
      </c>
      <c r="VD5" s="17" t="s">
        <v>16</v>
      </c>
      <c r="VE5" s="16" t="str">
        <f>+UR5</f>
        <v>ต.ค.</v>
      </c>
      <c r="VF5" s="16" t="str">
        <f t="shared" ref="VF5" si="409">+US5</f>
        <v>พ.ย.</v>
      </c>
      <c r="VG5" s="16" t="str">
        <f t="shared" ref="VG5" si="410">+UT5</f>
        <v>ธ.ค.</v>
      </c>
      <c r="VH5" s="16" t="str">
        <f t="shared" ref="VH5" si="411">+UU5</f>
        <v>ม.ค.</v>
      </c>
      <c r="VI5" s="16" t="str">
        <f t="shared" ref="VI5" si="412">+UV5</f>
        <v>ก.พ.</v>
      </c>
      <c r="VJ5" s="16" t="str">
        <f t="shared" ref="VJ5" si="413">+UW5</f>
        <v>มี.ค.</v>
      </c>
      <c r="VK5" s="16" t="str">
        <f t="shared" ref="VK5" si="414">+UX5</f>
        <v>เม.ย.</v>
      </c>
      <c r="VL5" s="16" t="str">
        <f t="shared" ref="VL5" si="415">+UY5</f>
        <v>พ.ค.</v>
      </c>
      <c r="VM5" s="16" t="str">
        <f t="shared" ref="VM5" si="416">+UZ5</f>
        <v>มิ.ย.</v>
      </c>
      <c r="VN5" s="16" t="str">
        <f t="shared" ref="VN5" si="417">+VA5</f>
        <v>ก.ค.</v>
      </c>
      <c r="VO5" s="16" t="str">
        <f t="shared" ref="VO5" si="418">+VB5</f>
        <v>ส.ค.</v>
      </c>
      <c r="VP5" s="16" t="str">
        <f t="shared" ref="VP5" si="419">+VC5</f>
        <v>ก.ย.</v>
      </c>
      <c r="VQ5" s="17" t="s">
        <v>16</v>
      </c>
      <c r="VR5" s="16" t="str">
        <f>+VE5</f>
        <v>ต.ค.</v>
      </c>
      <c r="VS5" s="16" t="str">
        <f t="shared" ref="VS5" si="420">+VF5</f>
        <v>พ.ย.</v>
      </c>
      <c r="VT5" s="16" t="str">
        <f t="shared" ref="VT5" si="421">+VG5</f>
        <v>ธ.ค.</v>
      </c>
      <c r="VU5" s="16" t="str">
        <f t="shared" ref="VU5" si="422">+VH5</f>
        <v>ม.ค.</v>
      </c>
      <c r="VV5" s="16" t="str">
        <f t="shared" ref="VV5" si="423">+VI5</f>
        <v>ก.พ.</v>
      </c>
      <c r="VW5" s="16" t="str">
        <f t="shared" ref="VW5" si="424">+VJ5</f>
        <v>มี.ค.</v>
      </c>
      <c r="VX5" s="16" t="str">
        <f t="shared" ref="VX5" si="425">+VK5</f>
        <v>เม.ย.</v>
      </c>
      <c r="VY5" s="16" t="str">
        <f t="shared" ref="VY5" si="426">+VL5</f>
        <v>พ.ค.</v>
      </c>
      <c r="VZ5" s="16" t="str">
        <f t="shared" ref="VZ5" si="427">+VM5</f>
        <v>มิ.ย.</v>
      </c>
      <c r="WA5" s="16" t="str">
        <f t="shared" ref="WA5" si="428">+VN5</f>
        <v>ก.ค.</v>
      </c>
      <c r="WB5" s="16" t="str">
        <f t="shared" ref="WB5" si="429">+VO5</f>
        <v>ส.ค.</v>
      </c>
      <c r="WC5" s="16" t="str">
        <f t="shared" ref="WC5" si="430">+VP5</f>
        <v>ก.ย.</v>
      </c>
      <c r="WD5" s="17" t="s">
        <v>16</v>
      </c>
      <c r="WE5" s="53"/>
      <c r="WF5" s="16" t="str">
        <f>+VR5</f>
        <v>ต.ค.</v>
      </c>
      <c r="WG5" s="16" t="str">
        <f t="shared" ref="WG5" si="431">+VS5</f>
        <v>พ.ย.</v>
      </c>
      <c r="WH5" s="16" t="str">
        <f t="shared" ref="WH5" si="432">+VT5</f>
        <v>ธ.ค.</v>
      </c>
      <c r="WI5" s="16" t="str">
        <f t="shared" ref="WI5" si="433">+VU5</f>
        <v>ม.ค.</v>
      </c>
      <c r="WJ5" s="16" t="str">
        <f t="shared" ref="WJ5" si="434">+VV5</f>
        <v>ก.พ.</v>
      </c>
      <c r="WK5" s="16" t="str">
        <f t="shared" ref="WK5" si="435">+VW5</f>
        <v>มี.ค.</v>
      </c>
      <c r="WL5" s="16" t="str">
        <f t="shared" ref="WL5" si="436">+VX5</f>
        <v>เม.ย.</v>
      </c>
      <c r="WM5" s="16" t="str">
        <f t="shared" ref="WM5" si="437">+VY5</f>
        <v>พ.ค.</v>
      </c>
      <c r="WN5" s="16" t="str">
        <f t="shared" ref="WN5" si="438">+VZ5</f>
        <v>มิ.ย.</v>
      </c>
      <c r="WO5" s="16" t="str">
        <f t="shared" ref="WO5" si="439">+WA5</f>
        <v>ก.ค.</v>
      </c>
      <c r="WP5" s="16" t="str">
        <f t="shared" ref="WP5" si="440">+WB5</f>
        <v>ส.ค.</v>
      </c>
      <c r="WQ5" s="16" t="str">
        <f>+WC5</f>
        <v>ก.ย.</v>
      </c>
      <c r="WR5" s="17" t="s">
        <v>16</v>
      </c>
      <c r="WS5" s="16" t="str">
        <f>+WF5</f>
        <v>ต.ค.</v>
      </c>
      <c r="WT5" s="16" t="str">
        <f t="shared" ref="WT5" si="441">+WG5</f>
        <v>พ.ย.</v>
      </c>
      <c r="WU5" s="16" t="str">
        <f t="shared" ref="WU5" si="442">+WH5</f>
        <v>ธ.ค.</v>
      </c>
      <c r="WV5" s="16" t="str">
        <f t="shared" ref="WV5" si="443">+WI5</f>
        <v>ม.ค.</v>
      </c>
      <c r="WW5" s="16" t="str">
        <f t="shared" ref="WW5" si="444">+WJ5</f>
        <v>ก.พ.</v>
      </c>
      <c r="WX5" s="16" t="str">
        <f t="shared" ref="WX5" si="445">+WK5</f>
        <v>มี.ค.</v>
      </c>
      <c r="WY5" s="16" t="str">
        <f t="shared" ref="WY5" si="446">+WL5</f>
        <v>เม.ย.</v>
      </c>
      <c r="WZ5" s="16" t="str">
        <f t="shared" ref="WZ5" si="447">+WM5</f>
        <v>พ.ค.</v>
      </c>
      <c r="XA5" s="16" t="str">
        <f t="shared" ref="XA5" si="448">+WN5</f>
        <v>มิ.ย.</v>
      </c>
      <c r="XB5" s="16" t="str">
        <f t="shared" ref="XB5" si="449">+WO5</f>
        <v>ก.ค.</v>
      </c>
      <c r="XC5" s="16" t="str">
        <f t="shared" ref="XC5" si="450">+WP5</f>
        <v>ส.ค.</v>
      </c>
      <c r="XD5" s="16" t="str">
        <f t="shared" ref="XD5" si="451">+WQ5</f>
        <v>ก.ย.</v>
      </c>
      <c r="XE5" s="17" t="s">
        <v>16</v>
      </c>
      <c r="XF5" s="16" t="str">
        <f>+WS5</f>
        <v>ต.ค.</v>
      </c>
      <c r="XG5" s="16" t="str">
        <f t="shared" ref="XG5" si="452">+WT5</f>
        <v>พ.ย.</v>
      </c>
      <c r="XH5" s="16" t="str">
        <f t="shared" ref="XH5" si="453">+WU5</f>
        <v>ธ.ค.</v>
      </c>
      <c r="XI5" s="16" t="str">
        <f t="shared" ref="XI5" si="454">+WV5</f>
        <v>ม.ค.</v>
      </c>
      <c r="XJ5" s="16" t="str">
        <f t="shared" ref="XJ5" si="455">+WW5</f>
        <v>ก.พ.</v>
      </c>
      <c r="XK5" s="16" t="str">
        <f t="shared" ref="XK5" si="456">+WX5</f>
        <v>มี.ค.</v>
      </c>
      <c r="XL5" s="16" t="str">
        <f t="shared" ref="XL5" si="457">+WY5</f>
        <v>เม.ย.</v>
      </c>
      <c r="XM5" s="16" t="str">
        <f t="shared" ref="XM5" si="458">+WZ5</f>
        <v>พ.ค.</v>
      </c>
      <c r="XN5" s="16" t="str">
        <f t="shared" ref="XN5" si="459">+XA5</f>
        <v>มิ.ย.</v>
      </c>
      <c r="XO5" s="16" t="str">
        <f t="shared" ref="XO5" si="460">+XB5</f>
        <v>ก.ค.</v>
      </c>
      <c r="XP5" s="16" t="str">
        <f t="shared" ref="XP5" si="461">+XC5</f>
        <v>ส.ค.</v>
      </c>
      <c r="XQ5" s="16" t="str">
        <f t="shared" ref="XQ5" si="462">+XD5</f>
        <v>ก.ย.</v>
      </c>
      <c r="XR5" s="17" t="s">
        <v>16</v>
      </c>
      <c r="XS5" s="53"/>
      <c r="XT5" s="16" t="str">
        <f>+XF5</f>
        <v>ต.ค.</v>
      </c>
      <c r="XU5" s="16" t="str">
        <f t="shared" ref="XU5" si="463">+XG5</f>
        <v>พ.ย.</v>
      </c>
      <c r="XV5" s="16" t="str">
        <f t="shared" ref="XV5" si="464">+XH5</f>
        <v>ธ.ค.</v>
      </c>
      <c r="XW5" s="16" t="str">
        <f t="shared" ref="XW5" si="465">+XI5</f>
        <v>ม.ค.</v>
      </c>
      <c r="XX5" s="16" t="str">
        <f t="shared" ref="XX5" si="466">+XJ5</f>
        <v>ก.พ.</v>
      </c>
      <c r="XY5" s="16" t="str">
        <f t="shared" ref="XY5" si="467">+XK5</f>
        <v>มี.ค.</v>
      </c>
      <c r="XZ5" s="16" t="str">
        <f t="shared" ref="XZ5" si="468">+XL5</f>
        <v>เม.ย.</v>
      </c>
      <c r="YA5" s="16" t="str">
        <f t="shared" ref="YA5" si="469">+XM5</f>
        <v>พ.ค.</v>
      </c>
      <c r="YB5" s="16" t="str">
        <f t="shared" ref="YB5" si="470">+XN5</f>
        <v>มิ.ย.</v>
      </c>
      <c r="YC5" s="16" t="str">
        <f t="shared" ref="YC5" si="471">+XO5</f>
        <v>ก.ค.</v>
      </c>
      <c r="YD5" s="16" t="str">
        <f t="shared" ref="YD5" si="472">+XP5</f>
        <v>ส.ค.</v>
      </c>
      <c r="YE5" s="16" t="str">
        <f>+XQ5</f>
        <v>ก.ย.</v>
      </c>
      <c r="YF5" s="17" t="s">
        <v>16</v>
      </c>
      <c r="YG5" s="16" t="str">
        <f>+XT5</f>
        <v>ต.ค.</v>
      </c>
      <c r="YH5" s="16" t="str">
        <f t="shared" ref="YH5" si="473">+XU5</f>
        <v>พ.ย.</v>
      </c>
      <c r="YI5" s="16" t="str">
        <f t="shared" ref="YI5" si="474">+XV5</f>
        <v>ธ.ค.</v>
      </c>
      <c r="YJ5" s="16" t="str">
        <f t="shared" ref="YJ5" si="475">+XW5</f>
        <v>ม.ค.</v>
      </c>
      <c r="YK5" s="16" t="str">
        <f t="shared" ref="YK5" si="476">+XX5</f>
        <v>ก.พ.</v>
      </c>
      <c r="YL5" s="16" t="str">
        <f t="shared" ref="YL5" si="477">+XY5</f>
        <v>มี.ค.</v>
      </c>
      <c r="YM5" s="16" t="str">
        <f t="shared" ref="YM5" si="478">+XZ5</f>
        <v>เม.ย.</v>
      </c>
      <c r="YN5" s="16" t="str">
        <f t="shared" ref="YN5" si="479">+YA5</f>
        <v>พ.ค.</v>
      </c>
      <c r="YO5" s="16" t="str">
        <f t="shared" ref="YO5" si="480">+YB5</f>
        <v>มิ.ย.</v>
      </c>
      <c r="YP5" s="16" t="str">
        <f t="shared" ref="YP5" si="481">+YC5</f>
        <v>ก.ค.</v>
      </c>
      <c r="YQ5" s="16" t="str">
        <f t="shared" ref="YQ5" si="482">+YD5</f>
        <v>ส.ค.</v>
      </c>
      <c r="YR5" s="16" t="str">
        <f t="shared" ref="YR5" si="483">+YE5</f>
        <v>ก.ย.</v>
      </c>
      <c r="YS5" s="17" t="s">
        <v>16</v>
      </c>
      <c r="YT5" s="16" t="str">
        <f>+YG5</f>
        <v>ต.ค.</v>
      </c>
      <c r="YU5" s="16" t="str">
        <f t="shared" ref="YU5" si="484">+YH5</f>
        <v>พ.ย.</v>
      </c>
      <c r="YV5" s="16" t="str">
        <f t="shared" ref="YV5" si="485">+YI5</f>
        <v>ธ.ค.</v>
      </c>
      <c r="YW5" s="16" t="str">
        <f t="shared" ref="YW5" si="486">+YJ5</f>
        <v>ม.ค.</v>
      </c>
      <c r="YX5" s="16" t="str">
        <f t="shared" ref="YX5" si="487">+YK5</f>
        <v>ก.พ.</v>
      </c>
      <c r="YY5" s="16" t="str">
        <f t="shared" ref="YY5" si="488">+YL5</f>
        <v>มี.ค.</v>
      </c>
      <c r="YZ5" s="16" t="str">
        <f t="shared" ref="YZ5" si="489">+YM5</f>
        <v>เม.ย.</v>
      </c>
      <c r="ZA5" s="16" t="str">
        <f t="shared" ref="ZA5" si="490">+YN5</f>
        <v>พ.ค.</v>
      </c>
      <c r="ZB5" s="16" t="str">
        <f t="shared" ref="ZB5" si="491">+YO5</f>
        <v>มิ.ย.</v>
      </c>
      <c r="ZC5" s="16" t="str">
        <f t="shared" ref="ZC5" si="492">+YP5</f>
        <v>ก.ค.</v>
      </c>
      <c r="ZD5" s="16" t="str">
        <f t="shared" ref="ZD5" si="493">+YQ5</f>
        <v>ส.ค.</v>
      </c>
      <c r="ZE5" s="16" t="str">
        <f t="shared" ref="ZE5" si="494">+YR5</f>
        <v>ก.ย.</v>
      </c>
      <c r="ZF5" s="17" t="s">
        <v>16</v>
      </c>
      <c r="ZG5" s="53"/>
      <c r="ZH5" s="16" t="str">
        <f>+YT5</f>
        <v>ต.ค.</v>
      </c>
      <c r="ZI5" s="16" t="str">
        <f t="shared" ref="ZI5" si="495">+YU5</f>
        <v>พ.ย.</v>
      </c>
      <c r="ZJ5" s="16" t="str">
        <f t="shared" ref="ZJ5" si="496">+YV5</f>
        <v>ธ.ค.</v>
      </c>
      <c r="ZK5" s="16" t="str">
        <f t="shared" ref="ZK5" si="497">+YW5</f>
        <v>ม.ค.</v>
      </c>
      <c r="ZL5" s="16" t="str">
        <f t="shared" ref="ZL5" si="498">+YX5</f>
        <v>ก.พ.</v>
      </c>
      <c r="ZM5" s="16" t="str">
        <f t="shared" ref="ZM5" si="499">+YY5</f>
        <v>มี.ค.</v>
      </c>
      <c r="ZN5" s="16" t="str">
        <f t="shared" ref="ZN5" si="500">+YZ5</f>
        <v>เม.ย.</v>
      </c>
      <c r="ZO5" s="16" t="str">
        <f t="shared" ref="ZO5" si="501">+ZA5</f>
        <v>พ.ค.</v>
      </c>
      <c r="ZP5" s="16" t="str">
        <f t="shared" ref="ZP5" si="502">+ZB5</f>
        <v>มิ.ย.</v>
      </c>
      <c r="ZQ5" s="16" t="str">
        <f t="shared" ref="ZQ5" si="503">+ZC5</f>
        <v>ก.ค.</v>
      </c>
      <c r="ZR5" s="16" t="str">
        <f t="shared" ref="ZR5" si="504">+ZD5</f>
        <v>ส.ค.</v>
      </c>
      <c r="ZS5" s="16" t="str">
        <f>+ZE5</f>
        <v>ก.ย.</v>
      </c>
      <c r="ZT5" s="17" t="s">
        <v>16</v>
      </c>
      <c r="ZU5" s="16" t="str">
        <f>+ZH5</f>
        <v>ต.ค.</v>
      </c>
      <c r="ZV5" s="16" t="str">
        <f t="shared" ref="ZV5" si="505">+ZI5</f>
        <v>พ.ย.</v>
      </c>
      <c r="ZW5" s="16" t="str">
        <f t="shared" ref="ZW5" si="506">+ZJ5</f>
        <v>ธ.ค.</v>
      </c>
      <c r="ZX5" s="16" t="str">
        <f t="shared" ref="ZX5" si="507">+ZK5</f>
        <v>ม.ค.</v>
      </c>
      <c r="ZY5" s="16" t="str">
        <f t="shared" ref="ZY5" si="508">+ZL5</f>
        <v>ก.พ.</v>
      </c>
      <c r="ZZ5" s="16" t="str">
        <f t="shared" ref="ZZ5" si="509">+ZM5</f>
        <v>มี.ค.</v>
      </c>
      <c r="AAA5" s="16" t="str">
        <f t="shared" ref="AAA5" si="510">+ZN5</f>
        <v>เม.ย.</v>
      </c>
      <c r="AAB5" s="16" t="str">
        <f t="shared" ref="AAB5" si="511">+ZO5</f>
        <v>พ.ค.</v>
      </c>
      <c r="AAC5" s="16" t="str">
        <f t="shared" ref="AAC5" si="512">+ZP5</f>
        <v>มิ.ย.</v>
      </c>
      <c r="AAD5" s="16" t="str">
        <f t="shared" ref="AAD5" si="513">+ZQ5</f>
        <v>ก.ค.</v>
      </c>
      <c r="AAE5" s="16" t="str">
        <f t="shared" ref="AAE5" si="514">+ZR5</f>
        <v>ส.ค.</v>
      </c>
      <c r="AAF5" s="16" t="str">
        <f t="shared" ref="AAF5" si="515">+ZS5</f>
        <v>ก.ย.</v>
      </c>
      <c r="AAG5" s="17" t="s">
        <v>16</v>
      </c>
      <c r="AAH5" s="16" t="str">
        <f>+ZU5</f>
        <v>ต.ค.</v>
      </c>
      <c r="AAI5" s="16" t="str">
        <f t="shared" ref="AAI5" si="516">+ZV5</f>
        <v>พ.ย.</v>
      </c>
      <c r="AAJ5" s="16" t="str">
        <f t="shared" ref="AAJ5" si="517">+ZW5</f>
        <v>ธ.ค.</v>
      </c>
      <c r="AAK5" s="16" t="str">
        <f t="shared" ref="AAK5" si="518">+ZX5</f>
        <v>ม.ค.</v>
      </c>
      <c r="AAL5" s="16" t="str">
        <f t="shared" ref="AAL5" si="519">+ZY5</f>
        <v>ก.พ.</v>
      </c>
      <c r="AAM5" s="16" t="str">
        <f t="shared" ref="AAM5" si="520">+ZZ5</f>
        <v>มี.ค.</v>
      </c>
      <c r="AAN5" s="16" t="str">
        <f t="shared" ref="AAN5" si="521">+AAA5</f>
        <v>เม.ย.</v>
      </c>
      <c r="AAO5" s="16" t="str">
        <f t="shared" ref="AAO5" si="522">+AAB5</f>
        <v>พ.ค.</v>
      </c>
      <c r="AAP5" s="16" t="str">
        <f t="shared" ref="AAP5" si="523">+AAC5</f>
        <v>มิ.ย.</v>
      </c>
      <c r="AAQ5" s="16" t="str">
        <f t="shared" ref="AAQ5" si="524">+AAD5</f>
        <v>ก.ค.</v>
      </c>
      <c r="AAR5" s="16" t="str">
        <f t="shared" ref="AAR5" si="525">+AAE5</f>
        <v>ส.ค.</v>
      </c>
      <c r="AAS5" s="16" t="str">
        <f t="shared" ref="AAS5" si="526">+AAF5</f>
        <v>ก.ย.</v>
      </c>
      <c r="AAT5" s="17" t="s">
        <v>16</v>
      </c>
      <c r="AAU5" s="53"/>
      <c r="AAV5" s="16" t="str">
        <f>+AAH5</f>
        <v>ต.ค.</v>
      </c>
      <c r="AAW5" s="16" t="str">
        <f t="shared" ref="AAW5" si="527">+AAI5</f>
        <v>พ.ย.</v>
      </c>
      <c r="AAX5" s="16" t="str">
        <f t="shared" ref="AAX5" si="528">+AAJ5</f>
        <v>ธ.ค.</v>
      </c>
      <c r="AAY5" s="16" t="str">
        <f t="shared" ref="AAY5" si="529">+AAK5</f>
        <v>ม.ค.</v>
      </c>
      <c r="AAZ5" s="16" t="str">
        <f t="shared" ref="AAZ5" si="530">+AAL5</f>
        <v>ก.พ.</v>
      </c>
      <c r="ABA5" s="16" t="str">
        <f t="shared" ref="ABA5" si="531">+AAM5</f>
        <v>มี.ค.</v>
      </c>
      <c r="ABB5" s="16" t="str">
        <f t="shared" ref="ABB5" si="532">+AAN5</f>
        <v>เม.ย.</v>
      </c>
      <c r="ABC5" s="16" t="str">
        <f t="shared" ref="ABC5" si="533">+AAO5</f>
        <v>พ.ค.</v>
      </c>
      <c r="ABD5" s="16" t="str">
        <f t="shared" ref="ABD5" si="534">+AAP5</f>
        <v>มิ.ย.</v>
      </c>
      <c r="ABE5" s="16" t="str">
        <f t="shared" ref="ABE5" si="535">+AAQ5</f>
        <v>ก.ค.</v>
      </c>
      <c r="ABF5" s="16" t="str">
        <f t="shared" ref="ABF5" si="536">+AAR5</f>
        <v>ส.ค.</v>
      </c>
      <c r="ABG5" s="16" t="str">
        <f>+AAS5</f>
        <v>ก.ย.</v>
      </c>
      <c r="ABH5" s="17" t="s">
        <v>16</v>
      </c>
      <c r="ABI5" s="16" t="str">
        <f>+AAV5</f>
        <v>ต.ค.</v>
      </c>
      <c r="ABJ5" s="16" t="str">
        <f t="shared" ref="ABJ5" si="537">+AAW5</f>
        <v>พ.ย.</v>
      </c>
      <c r="ABK5" s="16" t="str">
        <f t="shared" ref="ABK5" si="538">+AAX5</f>
        <v>ธ.ค.</v>
      </c>
      <c r="ABL5" s="16" t="str">
        <f t="shared" ref="ABL5" si="539">+AAY5</f>
        <v>ม.ค.</v>
      </c>
      <c r="ABM5" s="16" t="str">
        <f t="shared" ref="ABM5" si="540">+AAZ5</f>
        <v>ก.พ.</v>
      </c>
      <c r="ABN5" s="16" t="str">
        <f t="shared" ref="ABN5" si="541">+ABA5</f>
        <v>มี.ค.</v>
      </c>
      <c r="ABO5" s="16" t="str">
        <f t="shared" ref="ABO5" si="542">+ABB5</f>
        <v>เม.ย.</v>
      </c>
      <c r="ABP5" s="16" t="str">
        <f t="shared" ref="ABP5" si="543">+ABC5</f>
        <v>พ.ค.</v>
      </c>
      <c r="ABQ5" s="16" t="str">
        <f t="shared" ref="ABQ5" si="544">+ABD5</f>
        <v>มิ.ย.</v>
      </c>
      <c r="ABR5" s="16" t="str">
        <f t="shared" ref="ABR5" si="545">+ABE5</f>
        <v>ก.ค.</v>
      </c>
      <c r="ABS5" s="16" t="str">
        <f t="shared" ref="ABS5" si="546">+ABF5</f>
        <v>ส.ค.</v>
      </c>
      <c r="ABT5" s="16" t="str">
        <f t="shared" ref="ABT5" si="547">+ABG5</f>
        <v>ก.ย.</v>
      </c>
      <c r="ABU5" s="17" t="s">
        <v>16</v>
      </c>
      <c r="ABV5" s="16" t="str">
        <f>+ABI5</f>
        <v>ต.ค.</v>
      </c>
      <c r="ABW5" s="16" t="str">
        <f t="shared" ref="ABW5" si="548">+ABJ5</f>
        <v>พ.ย.</v>
      </c>
      <c r="ABX5" s="16" t="str">
        <f t="shared" ref="ABX5" si="549">+ABK5</f>
        <v>ธ.ค.</v>
      </c>
      <c r="ABY5" s="16" t="str">
        <f t="shared" ref="ABY5" si="550">+ABL5</f>
        <v>ม.ค.</v>
      </c>
      <c r="ABZ5" s="16" t="str">
        <f t="shared" ref="ABZ5" si="551">+ABM5</f>
        <v>ก.พ.</v>
      </c>
      <c r="ACA5" s="16" t="str">
        <f t="shared" ref="ACA5" si="552">+ABN5</f>
        <v>มี.ค.</v>
      </c>
      <c r="ACB5" s="16" t="str">
        <f t="shared" ref="ACB5" si="553">+ABO5</f>
        <v>เม.ย.</v>
      </c>
      <c r="ACC5" s="16" t="str">
        <f t="shared" ref="ACC5" si="554">+ABP5</f>
        <v>พ.ค.</v>
      </c>
      <c r="ACD5" s="16" t="str">
        <f t="shared" ref="ACD5" si="555">+ABQ5</f>
        <v>มิ.ย.</v>
      </c>
      <c r="ACE5" s="16" t="str">
        <f t="shared" ref="ACE5" si="556">+ABR5</f>
        <v>ก.ค.</v>
      </c>
      <c r="ACF5" s="16" t="str">
        <f t="shared" ref="ACF5" si="557">+ABS5</f>
        <v>ส.ค.</v>
      </c>
      <c r="ACG5" s="16" t="str">
        <f t="shared" ref="ACG5" si="558">+ABT5</f>
        <v>ก.ย.</v>
      </c>
      <c r="ACH5" s="17" t="s">
        <v>16</v>
      </c>
      <c r="ACI5" s="53"/>
      <c r="ACJ5" s="16" t="str">
        <f>+ABV5</f>
        <v>ต.ค.</v>
      </c>
      <c r="ACK5" s="16" t="str">
        <f t="shared" ref="ACK5" si="559">+ABW5</f>
        <v>พ.ย.</v>
      </c>
      <c r="ACL5" s="16" t="str">
        <f t="shared" ref="ACL5" si="560">+ABX5</f>
        <v>ธ.ค.</v>
      </c>
      <c r="ACM5" s="16" t="str">
        <f t="shared" ref="ACM5" si="561">+ABY5</f>
        <v>ม.ค.</v>
      </c>
      <c r="ACN5" s="16" t="str">
        <f t="shared" ref="ACN5" si="562">+ABZ5</f>
        <v>ก.พ.</v>
      </c>
      <c r="ACO5" s="16" t="str">
        <f t="shared" ref="ACO5" si="563">+ACA5</f>
        <v>มี.ค.</v>
      </c>
      <c r="ACP5" s="16" t="str">
        <f t="shared" ref="ACP5" si="564">+ACB5</f>
        <v>เม.ย.</v>
      </c>
      <c r="ACQ5" s="16" t="str">
        <f t="shared" ref="ACQ5" si="565">+ACC5</f>
        <v>พ.ค.</v>
      </c>
      <c r="ACR5" s="16" t="str">
        <f t="shared" ref="ACR5" si="566">+ACD5</f>
        <v>มิ.ย.</v>
      </c>
      <c r="ACS5" s="16" t="str">
        <f t="shared" ref="ACS5" si="567">+ACE5</f>
        <v>ก.ค.</v>
      </c>
      <c r="ACT5" s="16" t="str">
        <f t="shared" ref="ACT5" si="568">+ACF5</f>
        <v>ส.ค.</v>
      </c>
      <c r="ACU5" s="16" t="str">
        <f>+ACG5</f>
        <v>ก.ย.</v>
      </c>
      <c r="ACV5" s="17" t="s">
        <v>16</v>
      </c>
      <c r="ACW5" s="16" t="str">
        <f>+ACJ5</f>
        <v>ต.ค.</v>
      </c>
      <c r="ACX5" s="16" t="str">
        <f t="shared" ref="ACX5" si="569">+ACK5</f>
        <v>พ.ย.</v>
      </c>
      <c r="ACY5" s="16" t="str">
        <f t="shared" ref="ACY5" si="570">+ACL5</f>
        <v>ธ.ค.</v>
      </c>
      <c r="ACZ5" s="16" t="str">
        <f t="shared" ref="ACZ5" si="571">+ACM5</f>
        <v>ม.ค.</v>
      </c>
      <c r="ADA5" s="16" t="str">
        <f t="shared" ref="ADA5" si="572">+ACN5</f>
        <v>ก.พ.</v>
      </c>
      <c r="ADB5" s="16" t="str">
        <f t="shared" ref="ADB5" si="573">+ACO5</f>
        <v>มี.ค.</v>
      </c>
      <c r="ADC5" s="16" t="str">
        <f t="shared" ref="ADC5" si="574">+ACP5</f>
        <v>เม.ย.</v>
      </c>
      <c r="ADD5" s="16" t="str">
        <f t="shared" ref="ADD5" si="575">+ACQ5</f>
        <v>พ.ค.</v>
      </c>
      <c r="ADE5" s="16" t="str">
        <f t="shared" ref="ADE5" si="576">+ACR5</f>
        <v>มิ.ย.</v>
      </c>
      <c r="ADF5" s="16" t="str">
        <f t="shared" ref="ADF5" si="577">+ACS5</f>
        <v>ก.ค.</v>
      </c>
      <c r="ADG5" s="16" t="str">
        <f t="shared" ref="ADG5" si="578">+ACT5</f>
        <v>ส.ค.</v>
      </c>
      <c r="ADH5" s="16" t="str">
        <f t="shared" ref="ADH5" si="579">+ACU5</f>
        <v>ก.ย.</v>
      </c>
      <c r="ADI5" s="17" t="s">
        <v>16</v>
      </c>
      <c r="ADJ5" s="16" t="str">
        <f>+ACW5</f>
        <v>ต.ค.</v>
      </c>
      <c r="ADK5" s="16" t="str">
        <f t="shared" ref="ADK5" si="580">+ACX5</f>
        <v>พ.ย.</v>
      </c>
      <c r="ADL5" s="16" t="str">
        <f t="shared" ref="ADL5" si="581">+ACY5</f>
        <v>ธ.ค.</v>
      </c>
      <c r="ADM5" s="16" t="str">
        <f t="shared" ref="ADM5" si="582">+ACZ5</f>
        <v>ม.ค.</v>
      </c>
      <c r="ADN5" s="16" t="str">
        <f t="shared" ref="ADN5" si="583">+ADA5</f>
        <v>ก.พ.</v>
      </c>
      <c r="ADO5" s="16" t="str">
        <f t="shared" ref="ADO5" si="584">+ADB5</f>
        <v>มี.ค.</v>
      </c>
      <c r="ADP5" s="16" t="str">
        <f t="shared" ref="ADP5" si="585">+ADC5</f>
        <v>เม.ย.</v>
      </c>
      <c r="ADQ5" s="16" t="str">
        <f t="shared" ref="ADQ5" si="586">+ADD5</f>
        <v>พ.ค.</v>
      </c>
      <c r="ADR5" s="16" t="str">
        <f t="shared" ref="ADR5" si="587">+ADE5</f>
        <v>มิ.ย.</v>
      </c>
      <c r="ADS5" s="16" t="str">
        <f t="shared" ref="ADS5" si="588">+ADF5</f>
        <v>ก.ค.</v>
      </c>
      <c r="ADT5" s="16" t="str">
        <f t="shared" ref="ADT5" si="589">+ADG5</f>
        <v>ส.ค.</v>
      </c>
      <c r="ADU5" s="16" t="str">
        <f t="shared" ref="ADU5" si="590">+ADH5</f>
        <v>ก.ย.</v>
      </c>
      <c r="ADV5" s="17" t="s">
        <v>16</v>
      </c>
      <c r="ADW5" s="53"/>
      <c r="ADX5" s="16" t="str">
        <f>+ADJ5</f>
        <v>ต.ค.</v>
      </c>
      <c r="ADY5" s="16" t="str">
        <f t="shared" ref="ADY5" si="591">+ADK5</f>
        <v>พ.ย.</v>
      </c>
      <c r="ADZ5" s="16" t="str">
        <f t="shared" ref="ADZ5" si="592">+ADL5</f>
        <v>ธ.ค.</v>
      </c>
      <c r="AEA5" s="16" t="str">
        <f t="shared" ref="AEA5" si="593">+ADM5</f>
        <v>ม.ค.</v>
      </c>
      <c r="AEB5" s="16" t="str">
        <f t="shared" ref="AEB5" si="594">+ADN5</f>
        <v>ก.พ.</v>
      </c>
      <c r="AEC5" s="16" t="str">
        <f t="shared" ref="AEC5" si="595">+ADO5</f>
        <v>มี.ค.</v>
      </c>
      <c r="AED5" s="16" t="str">
        <f t="shared" ref="AED5" si="596">+ADP5</f>
        <v>เม.ย.</v>
      </c>
      <c r="AEE5" s="16" t="str">
        <f t="shared" ref="AEE5" si="597">+ADQ5</f>
        <v>พ.ค.</v>
      </c>
      <c r="AEF5" s="16" t="str">
        <f t="shared" ref="AEF5" si="598">+ADR5</f>
        <v>มิ.ย.</v>
      </c>
      <c r="AEG5" s="16" t="str">
        <f t="shared" ref="AEG5" si="599">+ADS5</f>
        <v>ก.ค.</v>
      </c>
      <c r="AEH5" s="16" t="str">
        <f t="shared" ref="AEH5" si="600">+ADT5</f>
        <v>ส.ค.</v>
      </c>
      <c r="AEI5" s="16" t="str">
        <f>+ADU5</f>
        <v>ก.ย.</v>
      </c>
      <c r="AEJ5" s="17" t="s">
        <v>16</v>
      </c>
      <c r="AEK5" s="16" t="str">
        <f>+ADX5</f>
        <v>ต.ค.</v>
      </c>
      <c r="AEL5" s="16" t="str">
        <f t="shared" ref="AEL5" si="601">+ADY5</f>
        <v>พ.ย.</v>
      </c>
      <c r="AEM5" s="16" t="str">
        <f t="shared" ref="AEM5" si="602">+ADZ5</f>
        <v>ธ.ค.</v>
      </c>
      <c r="AEN5" s="16" t="str">
        <f t="shared" ref="AEN5" si="603">+AEA5</f>
        <v>ม.ค.</v>
      </c>
      <c r="AEO5" s="16" t="str">
        <f t="shared" ref="AEO5" si="604">+AEB5</f>
        <v>ก.พ.</v>
      </c>
      <c r="AEP5" s="16" t="str">
        <f t="shared" ref="AEP5" si="605">+AEC5</f>
        <v>มี.ค.</v>
      </c>
      <c r="AEQ5" s="16" t="str">
        <f t="shared" ref="AEQ5" si="606">+AED5</f>
        <v>เม.ย.</v>
      </c>
      <c r="AER5" s="16" t="str">
        <f t="shared" ref="AER5" si="607">+AEE5</f>
        <v>พ.ค.</v>
      </c>
      <c r="AES5" s="16" t="str">
        <f t="shared" ref="AES5" si="608">+AEF5</f>
        <v>มิ.ย.</v>
      </c>
      <c r="AET5" s="16" t="str">
        <f t="shared" ref="AET5" si="609">+AEG5</f>
        <v>ก.ค.</v>
      </c>
      <c r="AEU5" s="16" t="str">
        <f t="shared" ref="AEU5" si="610">+AEH5</f>
        <v>ส.ค.</v>
      </c>
      <c r="AEV5" s="16" t="str">
        <f t="shared" ref="AEV5" si="611">+AEI5</f>
        <v>ก.ย.</v>
      </c>
      <c r="AEW5" s="17" t="s">
        <v>16</v>
      </c>
      <c r="AEX5" s="16" t="str">
        <f>+AEK5</f>
        <v>ต.ค.</v>
      </c>
      <c r="AEY5" s="16" t="str">
        <f t="shared" ref="AEY5" si="612">+AEL5</f>
        <v>พ.ย.</v>
      </c>
      <c r="AEZ5" s="16" t="str">
        <f t="shared" ref="AEZ5" si="613">+AEM5</f>
        <v>ธ.ค.</v>
      </c>
      <c r="AFA5" s="16" t="str">
        <f t="shared" ref="AFA5" si="614">+AEN5</f>
        <v>ม.ค.</v>
      </c>
      <c r="AFB5" s="16" t="str">
        <f t="shared" ref="AFB5" si="615">+AEO5</f>
        <v>ก.พ.</v>
      </c>
      <c r="AFC5" s="16" t="str">
        <f t="shared" ref="AFC5" si="616">+AEP5</f>
        <v>มี.ค.</v>
      </c>
      <c r="AFD5" s="16" t="str">
        <f t="shared" ref="AFD5" si="617">+AEQ5</f>
        <v>เม.ย.</v>
      </c>
      <c r="AFE5" s="16" t="str">
        <f t="shared" ref="AFE5" si="618">+AER5</f>
        <v>พ.ค.</v>
      </c>
      <c r="AFF5" s="16" t="str">
        <f t="shared" ref="AFF5" si="619">+AES5</f>
        <v>มิ.ย.</v>
      </c>
      <c r="AFG5" s="16" t="str">
        <f t="shared" ref="AFG5" si="620">+AET5</f>
        <v>ก.ค.</v>
      </c>
      <c r="AFH5" s="16" t="str">
        <f t="shared" ref="AFH5" si="621">+AEU5</f>
        <v>ส.ค.</v>
      </c>
      <c r="AFI5" s="16" t="str">
        <f t="shared" ref="AFI5" si="622">+AEV5</f>
        <v>ก.ย.</v>
      </c>
      <c r="AFJ5" s="17" t="s">
        <v>16</v>
      </c>
      <c r="AFK5" s="53"/>
      <c r="AFL5" s="16" t="str">
        <f>+AEX5</f>
        <v>ต.ค.</v>
      </c>
      <c r="AFM5" s="16" t="str">
        <f t="shared" ref="AFM5" si="623">+AEY5</f>
        <v>พ.ย.</v>
      </c>
      <c r="AFN5" s="16" t="str">
        <f t="shared" ref="AFN5" si="624">+AEZ5</f>
        <v>ธ.ค.</v>
      </c>
      <c r="AFO5" s="16" t="str">
        <f t="shared" ref="AFO5" si="625">+AFA5</f>
        <v>ม.ค.</v>
      </c>
      <c r="AFP5" s="16" t="str">
        <f t="shared" ref="AFP5" si="626">+AFB5</f>
        <v>ก.พ.</v>
      </c>
      <c r="AFQ5" s="16" t="str">
        <f t="shared" ref="AFQ5" si="627">+AFC5</f>
        <v>มี.ค.</v>
      </c>
      <c r="AFR5" s="16" t="str">
        <f t="shared" ref="AFR5" si="628">+AFD5</f>
        <v>เม.ย.</v>
      </c>
      <c r="AFS5" s="16" t="str">
        <f t="shared" ref="AFS5" si="629">+AFE5</f>
        <v>พ.ค.</v>
      </c>
      <c r="AFT5" s="16" t="str">
        <f t="shared" ref="AFT5" si="630">+AFF5</f>
        <v>มิ.ย.</v>
      </c>
      <c r="AFU5" s="16" t="str">
        <f t="shared" ref="AFU5" si="631">+AFG5</f>
        <v>ก.ค.</v>
      </c>
      <c r="AFV5" s="16" t="str">
        <f t="shared" ref="AFV5" si="632">+AFH5</f>
        <v>ส.ค.</v>
      </c>
      <c r="AFW5" s="16" t="str">
        <f>+AFI5</f>
        <v>ก.ย.</v>
      </c>
      <c r="AFX5" s="17" t="s">
        <v>16</v>
      </c>
      <c r="AFY5" s="16" t="str">
        <f>+AFL5</f>
        <v>ต.ค.</v>
      </c>
      <c r="AFZ5" s="16" t="str">
        <f t="shared" ref="AFZ5" si="633">+AFM5</f>
        <v>พ.ย.</v>
      </c>
      <c r="AGA5" s="16" t="str">
        <f t="shared" ref="AGA5" si="634">+AFN5</f>
        <v>ธ.ค.</v>
      </c>
      <c r="AGB5" s="16" t="str">
        <f t="shared" ref="AGB5" si="635">+AFO5</f>
        <v>ม.ค.</v>
      </c>
      <c r="AGC5" s="16" t="str">
        <f t="shared" ref="AGC5" si="636">+AFP5</f>
        <v>ก.พ.</v>
      </c>
      <c r="AGD5" s="16" t="str">
        <f t="shared" ref="AGD5" si="637">+AFQ5</f>
        <v>มี.ค.</v>
      </c>
      <c r="AGE5" s="16" t="str">
        <f t="shared" ref="AGE5" si="638">+AFR5</f>
        <v>เม.ย.</v>
      </c>
      <c r="AGF5" s="16" t="str">
        <f t="shared" ref="AGF5" si="639">+AFS5</f>
        <v>พ.ค.</v>
      </c>
      <c r="AGG5" s="16" t="str">
        <f t="shared" ref="AGG5" si="640">+AFT5</f>
        <v>มิ.ย.</v>
      </c>
      <c r="AGH5" s="16" t="str">
        <f t="shared" ref="AGH5" si="641">+AFU5</f>
        <v>ก.ค.</v>
      </c>
      <c r="AGI5" s="16" t="str">
        <f t="shared" ref="AGI5" si="642">+AFV5</f>
        <v>ส.ค.</v>
      </c>
      <c r="AGJ5" s="16" t="str">
        <f t="shared" ref="AGJ5" si="643">+AFW5</f>
        <v>ก.ย.</v>
      </c>
      <c r="AGK5" s="17" t="s">
        <v>16</v>
      </c>
      <c r="AGL5" s="16" t="str">
        <f>+AFY5</f>
        <v>ต.ค.</v>
      </c>
      <c r="AGM5" s="16" t="str">
        <f t="shared" ref="AGM5" si="644">+AFZ5</f>
        <v>พ.ย.</v>
      </c>
      <c r="AGN5" s="16" t="str">
        <f t="shared" ref="AGN5" si="645">+AGA5</f>
        <v>ธ.ค.</v>
      </c>
      <c r="AGO5" s="16" t="str">
        <f t="shared" ref="AGO5" si="646">+AGB5</f>
        <v>ม.ค.</v>
      </c>
      <c r="AGP5" s="16" t="str">
        <f t="shared" ref="AGP5" si="647">+AGC5</f>
        <v>ก.พ.</v>
      </c>
      <c r="AGQ5" s="16" t="str">
        <f t="shared" ref="AGQ5" si="648">+AGD5</f>
        <v>มี.ค.</v>
      </c>
      <c r="AGR5" s="16" t="str">
        <f t="shared" ref="AGR5" si="649">+AGE5</f>
        <v>เม.ย.</v>
      </c>
      <c r="AGS5" s="16" t="str">
        <f t="shared" ref="AGS5" si="650">+AGF5</f>
        <v>พ.ค.</v>
      </c>
      <c r="AGT5" s="16" t="str">
        <f t="shared" ref="AGT5" si="651">+AGG5</f>
        <v>มิ.ย.</v>
      </c>
      <c r="AGU5" s="16" t="str">
        <f t="shared" ref="AGU5" si="652">+AGH5</f>
        <v>ก.ค.</v>
      </c>
      <c r="AGV5" s="16" t="str">
        <f t="shared" ref="AGV5" si="653">+AGI5</f>
        <v>ส.ค.</v>
      </c>
      <c r="AGW5" s="16" t="str">
        <f t="shared" ref="AGW5" si="654">+AGJ5</f>
        <v>ก.ย.</v>
      </c>
      <c r="AGX5" s="17" t="s">
        <v>16</v>
      </c>
      <c r="AGY5" s="53"/>
      <c r="AGZ5" s="16" t="str">
        <f>+AGL5</f>
        <v>ต.ค.</v>
      </c>
      <c r="AHA5" s="16" t="str">
        <f t="shared" ref="AHA5" si="655">+AGM5</f>
        <v>พ.ย.</v>
      </c>
      <c r="AHB5" s="16" t="str">
        <f t="shared" ref="AHB5" si="656">+AGN5</f>
        <v>ธ.ค.</v>
      </c>
      <c r="AHC5" s="16" t="str">
        <f t="shared" ref="AHC5" si="657">+AGO5</f>
        <v>ม.ค.</v>
      </c>
      <c r="AHD5" s="16" t="str">
        <f t="shared" ref="AHD5" si="658">+AGP5</f>
        <v>ก.พ.</v>
      </c>
      <c r="AHE5" s="16" t="str">
        <f t="shared" ref="AHE5" si="659">+AGQ5</f>
        <v>มี.ค.</v>
      </c>
      <c r="AHF5" s="16" t="str">
        <f t="shared" ref="AHF5" si="660">+AGR5</f>
        <v>เม.ย.</v>
      </c>
      <c r="AHG5" s="16" t="str">
        <f t="shared" ref="AHG5" si="661">+AGS5</f>
        <v>พ.ค.</v>
      </c>
      <c r="AHH5" s="16" t="str">
        <f t="shared" ref="AHH5" si="662">+AGT5</f>
        <v>มิ.ย.</v>
      </c>
      <c r="AHI5" s="16" t="str">
        <f t="shared" ref="AHI5" si="663">+AGU5</f>
        <v>ก.ค.</v>
      </c>
      <c r="AHJ5" s="16" t="str">
        <f t="shared" ref="AHJ5" si="664">+AGV5</f>
        <v>ส.ค.</v>
      </c>
      <c r="AHK5" s="16" t="str">
        <f>+AGW5</f>
        <v>ก.ย.</v>
      </c>
      <c r="AHL5" s="17" t="s">
        <v>16</v>
      </c>
      <c r="AHM5" s="16" t="str">
        <f>+AGZ5</f>
        <v>ต.ค.</v>
      </c>
      <c r="AHN5" s="16" t="str">
        <f t="shared" ref="AHN5" si="665">+AHA5</f>
        <v>พ.ย.</v>
      </c>
      <c r="AHO5" s="16" t="str">
        <f t="shared" ref="AHO5" si="666">+AHB5</f>
        <v>ธ.ค.</v>
      </c>
      <c r="AHP5" s="16" t="str">
        <f t="shared" ref="AHP5" si="667">+AHC5</f>
        <v>ม.ค.</v>
      </c>
      <c r="AHQ5" s="16" t="str">
        <f t="shared" ref="AHQ5" si="668">+AHD5</f>
        <v>ก.พ.</v>
      </c>
      <c r="AHR5" s="16" t="str">
        <f t="shared" ref="AHR5" si="669">+AHE5</f>
        <v>มี.ค.</v>
      </c>
      <c r="AHS5" s="16" t="str">
        <f t="shared" ref="AHS5" si="670">+AHF5</f>
        <v>เม.ย.</v>
      </c>
      <c r="AHT5" s="16" t="str">
        <f t="shared" ref="AHT5" si="671">+AHG5</f>
        <v>พ.ค.</v>
      </c>
      <c r="AHU5" s="16" t="str">
        <f t="shared" ref="AHU5" si="672">+AHH5</f>
        <v>มิ.ย.</v>
      </c>
      <c r="AHV5" s="16" t="str">
        <f t="shared" ref="AHV5" si="673">+AHI5</f>
        <v>ก.ค.</v>
      </c>
      <c r="AHW5" s="16" t="str">
        <f t="shared" ref="AHW5" si="674">+AHJ5</f>
        <v>ส.ค.</v>
      </c>
      <c r="AHX5" s="16" t="str">
        <f t="shared" ref="AHX5" si="675">+AHK5</f>
        <v>ก.ย.</v>
      </c>
      <c r="AHY5" s="17" t="s">
        <v>16</v>
      </c>
      <c r="AHZ5" s="16" t="str">
        <f>+AHM5</f>
        <v>ต.ค.</v>
      </c>
      <c r="AIA5" s="16" t="str">
        <f t="shared" ref="AIA5" si="676">+AHN5</f>
        <v>พ.ย.</v>
      </c>
      <c r="AIB5" s="16" t="str">
        <f t="shared" ref="AIB5" si="677">+AHO5</f>
        <v>ธ.ค.</v>
      </c>
      <c r="AIC5" s="16" t="str">
        <f t="shared" ref="AIC5" si="678">+AHP5</f>
        <v>ม.ค.</v>
      </c>
      <c r="AID5" s="16" t="str">
        <f t="shared" ref="AID5" si="679">+AHQ5</f>
        <v>ก.พ.</v>
      </c>
      <c r="AIE5" s="16" t="str">
        <f t="shared" ref="AIE5" si="680">+AHR5</f>
        <v>มี.ค.</v>
      </c>
      <c r="AIF5" s="16" t="str">
        <f t="shared" ref="AIF5" si="681">+AHS5</f>
        <v>เม.ย.</v>
      </c>
      <c r="AIG5" s="16" t="str">
        <f t="shared" ref="AIG5" si="682">+AHT5</f>
        <v>พ.ค.</v>
      </c>
      <c r="AIH5" s="16" t="str">
        <f t="shared" ref="AIH5" si="683">+AHU5</f>
        <v>มิ.ย.</v>
      </c>
      <c r="AII5" s="16" t="str">
        <f t="shared" ref="AII5" si="684">+AHV5</f>
        <v>ก.ค.</v>
      </c>
      <c r="AIJ5" s="16" t="str">
        <f t="shared" ref="AIJ5" si="685">+AHW5</f>
        <v>ส.ค.</v>
      </c>
      <c r="AIK5" s="16" t="str">
        <f t="shared" ref="AIK5" si="686">+AHX5</f>
        <v>ก.ย.</v>
      </c>
      <c r="AIL5" s="17" t="s">
        <v>16</v>
      </c>
      <c r="AIM5" s="24"/>
      <c r="AIN5" s="16" t="str">
        <f>+AHZ5</f>
        <v>ต.ค.</v>
      </c>
      <c r="AIO5" s="16" t="str">
        <f t="shared" ref="AIO5" si="687">+AIA5</f>
        <v>พ.ย.</v>
      </c>
      <c r="AIP5" s="16" t="str">
        <f t="shared" ref="AIP5" si="688">+AIB5</f>
        <v>ธ.ค.</v>
      </c>
      <c r="AIQ5" s="16" t="str">
        <f t="shared" ref="AIQ5" si="689">+AIC5</f>
        <v>ม.ค.</v>
      </c>
      <c r="AIR5" s="16" t="str">
        <f t="shared" ref="AIR5" si="690">+AID5</f>
        <v>ก.พ.</v>
      </c>
      <c r="AIS5" s="16" t="str">
        <f t="shared" ref="AIS5" si="691">+AIE5</f>
        <v>มี.ค.</v>
      </c>
      <c r="AIT5" s="16" t="str">
        <f t="shared" ref="AIT5" si="692">+AIF5</f>
        <v>เม.ย.</v>
      </c>
      <c r="AIU5" s="16" t="str">
        <f t="shared" ref="AIU5" si="693">+AIG5</f>
        <v>พ.ค.</v>
      </c>
      <c r="AIV5" s="16" t="str">
        <f t="shared" ref="AIV5" si="694">+AIH5</f>
        <v>มิ.ย.</v>
      </c>
      <c r="AIW5" s="16" t="str">
        <f t="shared" ref="AIW5" si="695">+AII5</f>
        <v>ก.ค.</v>
      </c>
      <c r="AIX5" s="16" t="str">
        <f t="shared" ref="AIX5" si="696">+AIJ5</f>
        <v>ส.ค.</v>
      </c>
      <c r="AIY5" s="16" t="str">
        <f>+AIK5</f>
        <v>ก.ย.</v>
      </c>
      <c r="AIZ5" s="17" t="s">
        <v>16</v>
      </c>
      <c r="AJA5" s="16" t="str">
        <f>+AIN5</f>
        <v>ต.ค.</v>
      </c>
      <c r="AJB5" s="16" t="str">
        <f t="shared" ref="AJB5" si="697">+AIO5</f>
        <v>พ.ย.</v>
      </c>
      <c r="AJC5" s="16" t="str">
        <f t="shared" ref="AJC5" si="698">+AIP5</f>
        <v>ธ.ค.</v>
      </c>
      <c r="AJD5" s="16" t="str">
        <f t="shared" ref="AJD5" si="699">+AIQ5</f>
        <v>ม.ค.</v>
      </c>
      <c r="AJE5" s="16" t="str">
        <f t="shared" ref="AJE5" si="700">+AIR5</f>
        <v>ก.พ.</v>
      </c>
      <c r="AJF5" s="16" t="str">
        <f t="shared" ref="AJF5" si="701">+AIS5</f>
        <v>มี.ค.</v>
      </c>
      <c r="AJG5" s="16" t="str">
        <f t="shared" ref="AJG5" si="702">+AIT5</f>
        <v>เม.ย.</v>
      </c>
      <c r="AJH5" s="16" t="str">
        <f t="shared" ref="AJH5" si="703">+AIU5</f>
        <v>พ.ค.</v>
      </c>
      <c r="AJI5" s="16" t="str">
        <f t="shared" ref="AJI5" si="704">+AIV5</f>
        <v>มิ.ย.</v>
      </c>
      <c r="AJJ5" s="16" t="str">
        <f t="shared" ref="AJJ5" si="705">+AIW5</f>
        <v>ก.ค.</v>
      </c>
      <c r="AJK5" s="16" t="str">
        <f t="shared" ref="AJK5" si="706">+AIX5</f>
        <v>ส.ค.</v>
      </c>
      <c r="AJL5" s="16" t="str">
        <f t="shared" ref="AJL5" si="707">+AIY5</f>
        <v>ก.ย.</v>
      </c>
      <c r="AJM5" s="17" t="s">
        <v>16</v>
      </c>
      <c r="AJN5" s="16" t="str">
        <f>+AJA5</f>
        <v>ต.ค.</v>
      </c>
      <c r="AJO5" s="16" t="str">
        <f t="shared" ref="AJO5" si="708">+AJB5</f>
        <v>พ.ย.</v>
      </c>
      <c r="AJP5" s="16" t="str">
        <f t="shared" ref="AJP5" si="709">+AJC5</f>
        <v>ธ.ค.</v>
      </c>
      <c r="AJQ5" s="16" t="str">
        <f t="shared" ref="AJQ5" si="710">+AJD5</f>
        <v>ม.ค.</v>
      </c>
      <c r="AJR5" s="16" t="str">
        <f t="shared" ref="AJR5" si="711">+AJE5</f>
        <v>ก.พ.</v>
      </c>
      <c r="AJS5" s="16" t="str">
        <f t="shared" ref="AJS5" si="712">+AJF5</f>
        <v>มี.ค.</v>
      </c>
      <c r="AJT5" s="16" t="str">
        <f t="shared" ref="AJT5" si="713">+AJG5</f>
        <v>เม.ย.</v>
      </c>
      <c r="AJU5" s="16" t="str">
        <f t="shared" ref="AJU5" si="714">+AJH5</f>
        <v>พ.ค.</v>
      </c>
      <c r="AJV5" s="16" t="str">
        <f t="shared" ref="AJV5" si="715">+AJI5</f>
        <v>มิ.ย.</v>
      </c>
      <c r="AJW5" s="16" t="str">
        <f t="shared" ref="AJW5" si="716">+AJJ5</f>
        <v>ก.ค.</v>
      </c>
      <c r="AJX5" s="16" t="str">
        <f t="shared" ref="AJX5" si="717">+AJK5</f>
        <v>ส.ค.</v>
      </c>
      <c r="AJY5" s="16" t="str">
        <f t="shared" ref="AJY5" si="718">+AJL5</f>
        <v>ก.ย.</v>
      </c>
      <c r="AJZ5" s="17" t="s">
        <v>16</v>
      </c>
      <c r="AKA5" s="24"/>
      <c r="AKB5" s="24"/>
    </row>
    <row r="6" spans="1:964" x14ac:dyDescent="0.55000000000000004">
      <c r="A6" s="5" t="s">
        <v>1</v>
      </c>
      <c r="B6" s="5" t="s">
        <v>8</v>
      </c>
      <c r="C6" s="5" t="s">
        <v>17</v>
      </c>
      <c r="D6" s="4"/>
      <c r="E6" s="4"/>
      <c r="F6" s="4"/>
      <c r="G6" s="4"/>
      <c r="H6" s="4"/>
      <c r="I6" s="4"/>
      <c r="J6" s="32"/>
      <c r="K6" s="32"/>
      <c r="L6" s="4"/>
      <c r="M6" s="4"/>
      <c r="N6" s="4"/>
      <c r="O6" s="4"/>
      <c r="P6" s="4">
        <f>SUM(D6:O6)</f>
        <v>0</v>
      </c>
      <c r="Q6" s="4"/>
      <c r="R6" s="4"/>
      <c r="S6" s="4"/>
      <c r="T6" s="4">
        <v>160000</v>
      </c>
      <c r="U6" s="4"/>
      <c r="V6" s="4"/>
      <c r="W6" s="32"/>
      <c r="X6" s="32"/>
      <c r="Y6" s="4"/>
      <c r="Z6" s="4"/>
      <c r="AA6" s="4"/>
      <c r="AB6" s="4"/>
      <c r="AC6" s="4">
        <f>SUM(Q6:AB6)</f>
        <v>160000</v>
      </c>
      <c r="AD6" s="4"/>
      <c r="AE6" s="4"/>
      <c r="AF6" s="4"/>
      <c r="AG6" s="4">
        <v>6944.3</v>
      </c>
      <c r="AH6" s="4"/>
      <c r="AI6" s="4">
        <v>6997.8</v>
      </c>
      <c r="AJ6" s="32"/>
      <c r="AK6" s="32"/>
      <c r="AL6" s="4">
        <v>7217.15</v>
      </c>
      <c r="AM6" s="4"/>
      <c r="AN6" s="4"/>
      <c r="AO6" s="4">
        <v>7490</v>
      </c>
      <c r="AP6" s="4">
        <f>SUM(AD6:AO6)</f>
        <v>28649.25</v>
      </c>
      <c r="AQ6" s="4">
        <f>+P6+AC6+AP6</f>
        <v>188649.25</v>
      </c>
      <c r="AR6" s="4"/>
      <c r="AS6" s="4"/>
      <c r="AT6" s="4"/>
      <c r="AU6" s="4"/>
      <c r="AV6" s="4"/>
      <c r="AW6" s="4"/>
      <c r="AX6" s="32"/>
      <c r="AY6" s="32"/>
      <c r="AZ6" s="4"/>
      <c r="BA6" s="4"/>
      <c r="BB6" s="4"/>
      <c r="BC6" s="4"/>
      <c r="BD6" s="4">
        <f>SUM(AR6:BC6)</f>
        <v>0</v>
      </c>
      <c r="BE6" s="4"/>
      <c r="BF6" s="4"/>
      <c r="BG6" s="4"/>
      <c r="BH6" s="4"/>
      <c r="BI6" s="4"/>
      <c r="BJ6" s="4"/>
      <c r="BK6" s="32"/>
      <c r="BL6" s="32"/>
      <c r="BM6" s="4"/>
      <c r="BN6" s="4"/>
      <c r="BO6" s="4"/>
      <c r="BP6" s="4"/>
      <c r="BQ6" s="4">
        <f>SUM(BE6:BP6)</f>
        <v>0</v>
      </c>
      <c r="BR6" s="4"/>
      <c r="BS6" s="4"/>
      <c r="BT6" s="4"/>
      <c r="BU6" s="4"/>
      <c r="BV6" s="4"/>
      <c r="BW6" s="4"/>
      <c r="BX6" s="32"/>
      <c r="BY6" s="32"/>
      <c r="BZ6" s="4"/>
      <c r="CA6" s="4"/>
      <c r="CB6" s="4"/>
      <c r="CC6" s="4"/>
      <c r="CD6" s="4">
        <f>SUM(BR6:CC6)</f>
        <v>0</v>
      </c>
      <c r="CE6" s="4">
        <f>+BD6+BQ6+CD6</f>
        <v>0</v>
      </c>
      <c r="CF6" s="4"/>
      <c r="CG6" s="4"/>
      <c r="CH6" s="4"/>
      <c r="CI6" s="4"/>
      <c r="CJ6" s="4"/>
      <c r="CK6" s="4"/>
      <c r="CL6" s="32"/>
      <c r="CM6" s="32"/>
      <c r="CN6" s="4"/>
      <c r="CO6" s="4"/>
      <c r="CP6" s="4"/>
      <c r="CQ6" s="4"/>
      <c r="CR6" s="4">
        <f>SUM(CF6:CQ6)</f>
        <v>0</v>
      </c>
      <c r="CS6" s="4"/>
      <c r="CT6" s="4"/>
      <c r="CU6" s="4"/>
      <c r="CV6" s="4"/>
      <c r="CW6" s="4"/>
      <c r="CX6" s="4"/>
      <c r="CY6" s="32"/>
      <c r="CZ6" s="32"/>
      <c r="DA6" s="4"/>
      <c r="DB6" s="4"/>
      <c r="DC6" s="4"/>
      <c r="DD6" s="4"/>
      <c r="DE6" s="4">
        <f>SUM(CS6:DD6)</f>
        <v>0</v>
      </c>
      <c r="DF6" s="4"/>
      <c r="DG6" s="4"/>
      <c r="DH6" s="4"/>
      <c r="DI6" s="4"/>
      <c r="DJ6" s="4"/>
      <c r="DK6" s="4"/>
      <c r="DL6" s="32"/>
      <c r="DM6" s="32"/>
      <c r="DN6" s="4"/>
      <c r="DO6" s="4"/>
      <c r="DP6" s="4"/>
      <c r="DQ6" s="4"/>
      <c r="DR6" s="4">
        <f>SUM(DF6:DQ6)</f>
        <v>0</v>
      </c>
      <c r="DS6" s="4">
        <f>+CR6+DE6+DR6</f>
        <v>0</v>
      </c>
      <c r="DT6" s="4"/>
      <c r="DU6" s="4"/>
      <c r="DV6" s="4"/>
      <c r="DW6" s="4"/>
      <c r="DX6" s="4"/>
      <c r="DY6" s="4"/>
      <c r="DZ6" s="32"/>
      <c r="EA6" s="32"/>
      <c r="EB6" s="4"/>
      <c r="EC6" s="4"/>
      <c r="ED6" s="4"/>
      <c r="EE6" s="4"/>
      <c r="EF6" s="4">
        <f>SUM(DT6:EE6)</f>
        <v>0</v>
      </c>
      <c r="EG6" s="4"/>
      <c r="EH6" s="4"/>
      <c r="EI6" s="4"/>
      <c r="EJ6" s="4"/>
      <c r="EK6" s="4"/>
      <c r="EL6" s="4"/>
      <c r="EM6" s="32"/>
      <c r="EN6" s="32"/>
      <c r="EO6" s="4"/>
      <c r="EP6" s="4"/>
      <c r="EQ6" s="4"/>
      <c r="ER6" s="4"/>
      <c r="ES6" s="4">
        <f>SUM(EG6:ER6)</f>
        <v>0</v>
      </c>
      <c r="ET6" s="4"/>
      <c r="EU6" s="4"/>
      <c r="EV6" s="4"/>
      <c r="EW6" s="4"/>
      <c r="EX6" s="4"/>
      <c r="EY6" s="4"/>
      <c r="EZ6" s="32"/>
      <c r="FA6" s="32"/>
      <c r="FB6" s="4"/>
      <c r="FC6" s="4"/>
      <c r="FD6" s="4"/>
      <c r="FE6" s="4"/>
      <c r="FF6" s="4">
        <f>SUM(ET6:FE6)</f>
        <v>0</v>
      </c>
      <c r="FG6" s="4">
        <f>+EF6+ES6+FF6</f>
        <v>0</v>
      </c>
      <c r="FH6" s="4"/>
      <c r="FI6" s="4"/>
      <c r="FJ6" s="4"/>
      <c r="FK6" s="4"/>
      <c r="FL6" s="4"/>
      <c r="FM6" s="4"/>
      <c r="FN6" s="32"/>
      <c r="FO6" s="32"/>
      <c r="FP6" s="4"/>
      <c r="FQ6" s="4"/>
      <c r="FR6" s="4"/>
      <c r="FS6" s="4"/>
      <c r="FT6" s="4">
        <f>SUM(FH6:FS6)</f>
        <v>0</v>
      </c>
      <c r="FU6" s="4"/>
      <c r="FV6" s="4"/>
      <c r="FW6" s="4"/>
      <c r="FX6" s="4"/>
      <c r="FY6" s="4"/>
      <c r="FZ6" s="4"/>
      <c r="GA6" s="32"/>
      <c r="GB6" s="32"/>
      <c r="GC6" s="4"/>
      <c r="GD6" s="4"/>
      <c r="GE6" s="4"/>
      <c r="GF6" s="4"/>
      <c r="GG6" s="4">
        <f>SUM(FU6:GF6)</f>
        <v>0</v>
      </c>
      <c r="GH6" s="4"/>
      <c r="GI6" s="4"/>
      <c r="GJ6" s="4"/>
      <c r="GK6" s="4"/>
      <c r="GL6" s="4"/>
      <c r="GM6" s="4"/>
      <c r="GN6" s="32"/>
      <c r="GO6" s="32"/>
      <c r="GP6" s="4"/>
      <c r="GQ6" s="4"/>
      <c r="GR6" s="4"/>
      <c r="GS6" s="4"/>
      <c r="GT6" s="4">
        <f>SUM(GH6:GS6)</f>
        <v>0</v>
      </c>
      <c r="GU6" s="4">
        <f>+FT6+GG6+GT6</f>
        <v>0</v>
      </c>
      <c r="GV6" s="4"/>
      <c r="GW6" s="4"/>
      <c r="GX6" s="4"/>
      <c r="GY6" s="4"/>
      <c r="GZ6" s="4"/>
      <c r="HA6" s="4"/>
      <c r="HB6" s="32"/>
      <c r="HC6" s="32"/>
      <c r="HD6" s="4"/>
      <c r="HE6" s="4"/>
      <c r="HF6" s="4"/>
      <c r="HG6" s="4"/>
      <c r="HH6" s="4">
        <f>SUM(GV6:HG6)</f>
        <v>0</v>
      </c>
      <c r="HI6" s="4"/>
      <c r="HJ6" s="4"/>
      <c r="HK6" s="4"/>
      <c r="HL6" s="4"/>
      <c r="HM6" s="4"/>
      <c r="HN6" s="4"/>
      <c r="HO6" s="32"/>
      <c r="HP6" s="32"/>
      <c r="HQ6" s="4"/>
      <c r="HR6" s="4"/>
      <c r="HS6" s="4"/>
      <c r="HT6" s="4"/>
      <c r="HU6" s="4">
        <f>SUM(HI6:HT6)</f>
        <v>0</v>
      </c>
      <c r="HV6" s="4"/>
      <c r="HW6" s="4"/>
      <c r="HX6" s="4"/>
      <c r="HY6" s="4"/>
      <c r="HZ6" s="4"/>
      <c r="IA6" s="4"/>
      <c r="IB6" s="32"/>
      <c r="IC6" s="32"/>
      <c r="ID6" s="4"/>
      <c r="IE6" s="4"/>
      <c r="IF6" s="4"/>
      <c r="IG6" s="4"/>
      <c r="IH6" s="4">
        <f>SUM(HV6:IG6)</f>
        <v>0</v>
      </c>
      <c r="II6" s="4">
        <f>+HH6+HU6+IH6</f>
        <v>0</v>
      </c>
      <c r="IJ6" s="4"/>
      <c r="IK6" s="4"/>
      <c r="IL6" s="4"/>
      <c r="IM6" s="4"/>
      <c r="IN6" s="4"/>
      <c r="IO6" s="4"/>
      <c r="IP6" s="32"/>
      <c r="IQ6" s="32"/>
      <c r="IR6" s="4"/>
      <c r="IS6" s="4"/>
      <c r="IT6" s="4"/>
      <c r="IU6" s="4"/>
      <c r="IV6" s="4">
        <f>SUM(IJ6:IU6)</f>
        <v>0</v>
      </c>
      <c r="IW6" s="4"/>
      <c r="IX6" s="4"/>
      <c r="IY6" s="4"/>
      <c r="IZ6" s="4"/>
      <c r="JA6" s="4"/>
      <c r="JB6" s="4"/>
      <c r="JC6" s="32"/>
      <c r="JD6" s="32"/>
      <c r="JE6" s="4"/>
      <c r="JF6" s="4"/>
      <c r="JG6" s="4"/>
      <c r="JH6" s="4"/>
      <c r="JI6" s="4">
        <f>SUM(IW6:JH6)</f>
        <v>0</v>
      </c>
      <c r="JJ6" s="4"/>
      <c r="JK6" s="4"/>
      <c r="JL6" s="4"/>
      <c r="JM6" s="4"/>
      <c r="JN6" s="4"/>
      <c r="JO6" s="4"/>
      <c r="JP6" s="32"/>
      <c r="JQ6" s="32"/>
      <c r="JR6" s="4"/>
      <c r="JS6" s="4"/>
      <c r="JT6" s="4"/>
      <c r="JU6" s="4"/>
      <c r="JV6" s="4">
        <f>SUM(JJ6:JU6)</f>
        <v>0</v>
      </c>
      <c r="JW6" s="4">
        <f>+IV6+JI6+JV6</f>
        <v>0</v>
      </c>
      <c r="JX6" s="4"/>
      <c r="JY6" s="4"/>
      <c r="JZ6" s="4"/>
      <c r="KA6" s="4"/>
      <c r="KB6" s="4"/>
      <c r="KC6" s="4"/>
      <c r="KD6" s="32"/>
      <c r="KE6" s="32"/>
      <c r="KF6" s="4"/>
      <c r="KG6" s="4"/>
      <c r="KH6" s="4"/>
      <c r="KI6" s="4"/>
      <c r="KJ6" s="4">
        <f>SUM(JX6:KI6)</f>
        <v>0</v>
      </c>
      <c r="KK6" s="4"/>
      <c r="KL6" s="4"/>
      <c r="KM6" s="4"/>
      <c r="KN6" s="4"/>
      <c r="KO6" s="4"/>
      <c r="KP6" s="4"/>
      <c r="KQ6" s="32"/>
      <c r="KR6" s="32"/>
      <c r="KS6" s="4"/>
      <c r="KT6" s="4"/>
      <c r="KU6" s="4"/>
      <c r="KV6" s="4"/>
      <c r="KW6" s="4">
        <f>SUM(KK6:KV6)</f>
        <v>0</v>
      </c>
      <c r="KX6" s="4"/>
      <c r="KY6" s="4"/>
      <c r="KZ6" s="4"/>
      <c r="LA6" s="4"/>
      <c r="LB6" s="4"/>
      <c r="LC6" s="4"/>
      <c r="LD6" s="32"/>
      <c r="LE6" s="32"/>
      <c r="LF6" s="4"/>
      <c r="LG6" s="4"/>
      <c r="LH6" s="4"/>
      <c r="LI6" s="4"/>
      <c r="LJ6" s="4">
        <f>SUM(KX6:LI6)</f>
        <v>0</v>
      </c>
      <c r="LK6" s="4">
        <f>+KJ6+KW6+LJ6</f>
        <v>0</v>
      </c>
      <c r="LL6" s="4"/>
      <c r="LM6" s="4"/>
      <c r="LN6" s="4"/>
      <c r="LO6" s="4"/>
      <c r="LP6" s="4"/>
      <c r="LQ6" s="4"/>
      <c r="LR6" s="32"/>
      <c r="LS6" s="32"/>
      <c r="LT6" s="4"/>
      <c r="LU6" s="4"/>
      <c r="LV6" s="4"/>
      <c r="LW6" s="4"/>
      <c r="LX6" s="4">
        <f>SUM(LL6:LW6)</f>
        <v>0</v>
      </c>
      <c r="LY6" s="4"/>
      <c r="LZ6" s="4"/>
      <c r="MA6" s="4"/>
      <c r="MB6" s="4"/>
      <c r="MC6" s="4"/>
      <c r="MD6" s="4"/>
      <c r="ME6" s="32"/>
      <c r="MF6" s="32"/>
      <c r="MG6" s="4"/>
      <c r="MH6" s="4"/>
      <c r="MI6" s="4"/>
      <c r="MJ6" s="4"/>
      <c r="MK6" s="4">
        <f>SUM(LY6:MJ6)</f>
        <v>0</v>
      </c>
      <c r="ML6" s="4"/>
      <c r="MM6" s="4"/>
      <c r="MN6" s="4"/>
      <c r="MO6" s="4"/>
      <c r="MP6" s="4"/>
      <c r="MQ6" s="4"/>
      <c r="MR6" s="32"/>
      <c r="MS6" s="32"/>
      <c r="MT6" s="4"/>
      <c r="MU6" s="4"/>
      <c r="MV6" s="4"/>
      <c r="MW6" s="4"/>
      <c r="MX6" s="4">
        <f>SUM(ML6:MW6)</f>
        <v>0</v>
      </c>
      <c r="MY6" s="4">
        <f>+LX6+MK6+MX6</f>
        <v>0</v>
      </c>
      <c r="MZ6" s="4"/>
      <c r="NA6" s="4"/>
      <c r="NB6" s="4"/>
      <c r="NC6" s="4"/>
      <c r="ND6" s="4"/>
      <c r="NE6" s="4"/>
      <c r="NF6" s="32"/>
      <c r="NG6" s="32"/>
      <c r="NH6" s="4"/>
      <c r="NI6" s="4"/>
      <c r="NJ6" s="4"/>
      <c r="NK6" s="4"/>
      <c r="NL6" s="4">
        <f>SUM(MZ6:NK6)</f>
        <v>0</v>
      </c>
      <c r="NM6" s="4"/>
      <c r="NN6" s="4"/>
      <c r="NO6" s="4"/>
      <c r="NP6" s="4"/>
      <c r="NQ6" s="4"/>
      <c r="NR6" s="4"/>
      <c r="NS6" s="32"/>
      <c r="NT6" s="32"/>
      <c r="NU6" s="4"/>
      <c r="NV6" s="4"/>
      <c r="NW6" s="4"/>
      <c r="NX6" s="4"/>
      <c r="NY6" s="4">
        <f>SUM(NM6:NX6)</f>
        <v>0</v>
      </c>
      <c r="NZ6" s="4"/>
      <c r="OA6" s="4"/>
      <c r="OB6" s="4"/>
      <c r="OC6" s="4"/>
      <c r="OD6" s="4"/>
      <c r="OE6" s="4"/>
      <c r="OF6" s="32"/>
      <c r="OG6" s="32"/>
      <c r="OH6" s="4"/>
      <c r="OI6" s="4"/>
      <c r="OJ6" s="4"/>
      <c r="OK6" s="4"/>
      <c r="OL6" s="4">
        <f>SUM(NZ6:OK6)</f>
        <v>0</v>
      </c>
      <c r="OM6" s="4">
        <f>+NL6+NY6+OL6</f>
        <v>0</v>
      </c>
      <c r="ON6" s="4"/>
      <c r="OO6" s="4"/>
      <c r="OP6" s="4"/>
      <c r="OQ6" s="4"/>
      <c r="OR6" s="4"/>
      <c r="OS6" s="4"/>
      <c r="OT6" s="32"/>
      <c r="OU6" s="32"/>
      <c r="OV6" s="4"/>
      <c r="OW6" s="4"/>
      <c r="OX6" s="4"/>
      <c r="OY6" s="4"/>
      <c r="OZ6" s="4">
        <f>SUM(ON6:OY6)</f>
        <v>0</v>
      </c>
      <c r="PA6" s="4"/>
      <c r="PB6" s="4"/>
      <c r="PC6" s="4"/>
      <c r="PD6" s="4"/>
      <c r="PE6" s="4"/>
      <c r="PF6" s="4"/>
      <c r="PG6" s="32"/>
      <c r="PH6" s="32"/>
      <c r="PI6" s="4"/>
      <c r="PJ6" s="4"/>
      <c r="PK6" s="4"/>
      <c r="PL6" s="4"/>
      <c r="PM6" s="4">
        <f>SUM(PA6:PL6)</f>
        <v>0</v>
      </c>
      <c r="PN6" s="4"/>
      <c r="PO6" s="4"/>
      <c r="PP6" s="4"/>
      <c r="PQ6" s="4"/>
      <c r="PR6" s="4"/>
      <c r="PS6" s="4"/>
      <c r="PT6" s="32"/>
      <c r="PU6" s="32"/>
      <c r="PV6" s="4"/>
      <c r="PW6" s="4"/>
      <c r="PX6" s="4"/>
      <c r="PY6" s="4"/>
      <c r="PZ6" s="4">
        <f>SUM(PN6:PY6)</f>
        <v>0</v>
      </c>
      <c r="QA6" s="4">
        <f>+OZ6+PM6+PZ6</f>
        <v>0</v>
      </c>
      <c r="QB6" s="4"/>
      <c r="QC6" s="4"/>
      <c r="QD6" s="4"/>
      <c r="QE6" s="4"/>
      <c r="QF6" s="4"/>
      <c r="QG6" s="4"/>
      <c r="QH6" s="32"/>
      <c r="QI6" s="32"/>
      <c r="QJ6" s="4"/>
      <c r="QK6" s="4"/>
      <c r="QL6" s="4"/>
      <c r="QM6" s="4"/>
      <c r="QN6" s="4">
        <f>SUM(QB6:QM6)</f>
        <v>0</v>
      </c>
      <c r="QO6" s="4"/>
      <c r="QP6" s="4"/>
      <c r="QQ6" s="4"/>
      <c r="QR6" s="4"/>
      <c r="QS6" s="4"/>
      <c r="QT6" s="4"/>
      <c r="QU6" s="32"/>
      <c r="QV6" s="32"/>
      <c r="QW6" s="4"/>
      <c r="QX6" s="4"/>
      <c r="QY6" s="4"/>
      <c r="QZ6" s="4"/>
      <c r="RA6" s="4">
        <f>SUM(QO6:QZ6)</f>
        <v>0</v>
      </c>
      <c r="RB6" s="4"/>
      <c r="RC6" s="4"/>
      <c r="RD6" s="4"/>
      <c r="RE6" s="4"/>
      <c r="RF6" s="4"/>
      <c r="RG6" s="4"/>
      <c r="RH6" s="32"/>
      <c r="RI6" s="32"/>
      <c r="RJ6" s="4"/>
      <c r="RK6" s="4"/>
      <c r="RL6" s="4"/>
      <c r="RM6" s="4"/>
      <c r="RN6" s="4">
        <f>SUM(RB6:RM6)</f>
        <v>0</v>
      </c>
      <c r="RO6" s="4">
        <f>+QN6+RA6+RN6</f>
        <v>0</v>
      </c>
      <c r="RP6" s="4"/>
      <c r="RQ6" s="4"/>
      <c r="RR6" s="4"/>
      <c r="RS6" s="4"/>
      <c r="RT6" s="4"/>
      <c r="RU6" s="4"/>
      <c r="RV6" s="32"/>
      <c r="RW6" s="32"/>
      <c r="RX6" s="4"/>
      <c r="RY6" s="4"/>
      <c r="RZ6" s="4"/>
      <c r="SA6" s="4"/>
      <c r="SB6" s="4">
        <f>SUM(RP6:SA6)</f>
        <v>0</v>
      </c>
      <c r="SC6" s="4"/>
      <c r="SD6" s="4"/>
      <c r="SE6" s="4"/>
      <c r="SF6" s="4"/>
      <c r="SG6" s="4"/>
      <c r="SH6" s="4"/>
      <c r="SI6" s="32"/>
      <c r="SJ6" s="32"/>
      <c r="SK6" s="4"/>
      <c r="SL6" s="4"/>
      <c r="SM6" s="4"/>
      <c r="SN6" s="4"/>
      <c r="SO6" s="4">
        <f>SUM(SC6:SN6)</f>
        <v>0</v>
      </c>
      <c r="SP6" s="4"/>
      <c r="SQ6" s="4"/>
      <c r="SR6" s="4"/>
      <c r="SS6" s="4"/>
      <c r="ST6" s="4"/>
      <c r="SU6" s="4"/>
      <c r="SV6" s="32"/>
      <c r="SW6" s="32"/>
      <c r="SX6" s="4"/>
      <c r="SY6" s="4"/>
      <c r="SZ6" s="4"/>
      <c r="TA6" s="4"/>
      <c r="TB6" s="4">
        <f>SUM(SP6:TA6)</f>
        <v>0</v>
      </c>
      <c r="TC6" s="4">
        <f>+SB6+SO6+TB6</f>
        <v>0</v>
      </c>
      <c r="TD6" s="4"/>
      <c r="TE6" s="4"/>
      <c r="TF6" s="4"/>
      <c r="TG6" s="4"/>
      <c r="TH6" s="4"/>
      <c r="TI6" s="4"/>
      <c r="TJ6" s="32"/>
      <c r="TK6" s="32"/>
      <c r="TL6" s="4"/>
      <c r="TM6" s="4"/>
      <c r="TN6" s="4"/>
      <c r="TO6" s="4"/>
      <c r="TP6" s="4">
        <f>SUM(TD6:TO6)</f>
        <v>0</v>
      </c>
      <c r="TQ6" s="4"/>
      <c r="TR6" s="4"/>
      <c r="TS6" s="4"/>
      <c r="TT6" s="4"/>
      <c r="TU6" s="4"/>
      <c r="TV6" s="4"/>
      <c r="TW6" s="32"/>
      <c r="TX6" s="32"/>
      <c r="TY6" s="4"/>
      <c r="TZ6" s="4"/>
      <c r="UA6" s="4"/>
      <c r="UB6" s="4"/>
      <c r="UC6" s="4">
        <f>SUM(TQ6:UB6)</f>
        <v>0</v>
      </c>
      <c r="UD6" s="4"/>
      <c r="UE6" s="4"/>
      <c r="UF6" s="4"/>
      <c r="UG6" s="4"/>
      <c r="UH6" s="4"/>
      <c r="UI6" s="4"/>
      <c r="UJ6" s="32"/>
      <c r="UK6" s="32"/>
      <c r="UL6" s="4"/>
      <c r="UM6" s="4"/>
      <c r="UN6" s="4"/>
      <c r="UO6" s="4"/>
      <c r="UP6" s="4">
        <f>SUM(UD6:UO6)</f>
        <v>0</v>
      </c>
      <c r="UQ6" s="4">
        <f>+TP6+UC6+UP6</f>
        <v>0</v>
      </c>
      <c r="UR6" s="4"/>
      <c r="US6" s="4"/>
      <c r="UT6" s="4"/>
      <c r="UU6" s="4"/>
      <c r="UV6" s="4"/>
      <c r="UW6" s="4"/>
      <c r="UX6" s="32"/>
      <c r="UY6" s="32"/>
      <c r="UZ6" s="4"/>
      <c r="VA6" s="4"/>
      <c r="VB6" s="4"/>
      <c r="VC6" s="4"/>
      <c r="VD6" s="4">
        <f>SUM(UR6:VC6)</f>
        <v>0</v>
      </c>
      <c r="VE6" s="4"/>
      <c r="VF6" s="4"/>
      <c r="VG6" s="4"/>
      <c r="VH6" s="4"/>
      <c r="VI6" s="4"/>
      <c r="VJ6" s="4"/>
      <c r="VK6" s="32"/>
      <c r="VL6" s="32"/>
      <c r="VM6" s="4"/>
      <c r="VN6" s="4"/>
      <c r="VO6" s="4"/>
      <c r="VP6" s="4"/>
      <c r="VQ6" s="4">
        <f>SUM(VE6:VP6)</f>
        <v>0</v>
      </c>
      <c r="VR6" s="4"/>
      <c r="VS6" s="4"/>
      <c r="VT6" s="4"/>
      <c r="VU6" s="4"/>
      <c r="VV6" s="4"/>
      <c r="VW6" s="4"/>
      <c r="VX6" s="32"/>
      <c r="VY6" s="32"/>
      <c r="VZ6" s="4"/>
      <c r="WA6" s="4"/>
      <c r="WB6" s="4"/>
      <c r="WC6" s="4"/>
      <c r="WD6" s="4">
        <f>SUM(VR6:WC6)</f>
        <v>0</v>
      </c>
      <c r="WE6" s="4">
        <f>+VD6+VQ6+WD6</f>
        <v>0</v>
      </c>
      <c r="WF6" s="4"/>
      <c r="WG6" s="4"/>
      <c r="WH6" s="4"/>
      <c r="WI6" s="4"/>
      <c r="WJ6" s="4"/>
      <c r="WK6" s="4"/>
      <c r="WL6" s="32"/>
      <c r="WM6" s="32"/>
      <c r="WN6" s="4"/>
      <c r="WO6" s="4"/>
      <c r="WP6" s="4"/>
      <c r="WQ6" s="4"/>
      <c r="WR6" s="4">
        <f>SUM(WF6:WQ6)</f>
        <v>0</v>
      </c>
      <c r="WS6" s="4"/>
      <c r="WT6" s="4"/>
      <c r="WU6" s="4"/>
      <c r="WV6" s="4"/>
      <c r="WW6" s="4"/>
      <c r="WX6" s="4"/>
      <c r="WY6" s="32"/>
      <c r="WZ6" s="32"/>
      <c r="XA6" s="4"/>
      <c r="XB6" s="4"/>
      <c r="XC6" s="4"/>
      <c r="XD6" s="4"/>
      <c r="XE6" s="4">
        <f>SUM(WS6:XD6)</f>
        <v>0</v>
      </c>
      <c r="XF6" s="4"/>
      <c r="XG6" s="4"/>
      <c r="XH6" s="4"/>
      <c r="XI6" s="4"/>
      <c r="XJ6" s="4"/>
      <c r="XK6" s="4"/>
      <c r="XL6" s="32"/>
      <c r="XM6" s="32"/>
      <c r="XN6" s="4"/>
      <c r="XO6" s="4"/>
      <c r="XP6" s="4"/>
      <c r="XQ6" s="4"/>
      <c r="XR6" s="4">
        <f>SUM(XF6:XQ6)</f>
        <v>0</v>
      </c>
      <c r="XS6" s="4">
        <f>+WR6+XE6+XR6</f>
        <v>0</v>
      </c>
      <c r="XT6" s="4"/>
      <c r="XU6" s="4"/>
      <c r="XV6" s="4"/>
      <c r="XW6" s="4"/>
      <c r="XX6" s="4"/>
      <c r="XY6" s="4"/>
      <c r="XZ6" s="32"/>
      <c r="YA6" s="32"/>
      <c r="YB6" s="4"/>
      <c r="YC6" s="4"/>
      <c r="YD6" s="4"/>
      <c r="YE6" s="4"/>
      <c r="YF6" s="4">
        <f>SUM(XT6:YE6)</f>
        <v>0</v>
      </c>
      <c r="YG6" s="4"/>
      <c r="YH6" s="4"/>
      <c r="YI6" s="4"/>
      <c r="YJ6" s="4"/>
      <c r="YK6" s="4"/>
      <c r="YL6" s="4"/>
      <c r="YM6" s="32"/>
      <c r="YN6" s="32"/>
      <c r="YO6" s="4"/>
      <c r="YP6" s="4"/>
      <c r="YQ6" s="4"/>
      <c r="YR6" s="4"/>
      <c r="YS6" s="4">
        <f>SUM(YG6:YR6)</f>
        <v>0</v>
      </c>
      <c r="YT6" s="4"/>
      <c r="YU6" s="4"/>
      <c r="YV6" s="4"/>
      <c r="YW6" s="4"/>
      <c r="YX6" s="4"/>
      <c r="YY6" s="4"/>
      <c r="YZ6" s="32"/>
      <c r="ZA6" s="32"/>
      <c r="ZB6" s="4"/>
      <c r="ZC6" s="4"/>
      <c r="ZD6" s="4"/>
      <c r="ZE6" s="4"/>
      <c r="ZF6" s="4">
        <f>SUM(YT6:ZE6)</f>
        <v>0</v>
      </c>
      <c r="ZG6" s="4">
        <f>+YF6+YS6+ZF6</f>
        <v>0</v>
      </c>
      <c r="ZH6" s="4"/>
      <c r="ZI6" s="4"/>
      <c r="ZJ6" s="4"/>
      <c r="ZK6" s="4"/>
      <c r="ZL6" s="4"/>
      <c r="ZM6" s="4"/>
      <c r="ZN6" s="32"/>
      <c r="ZO6" s="32"/>
      <c r="ZP6" s="4"/>
      <c r="ZQ6" s="4"/>
      <c r="ZR6" s="4"/>
      <c r="ZS6" s="4"/>
      <c r="ZT6" s="4">
        <f>SUM(ZH6:ZS6)</f>
        <v>0</v>
      </c>
      <c r="ZU6" s="4"/>
      <c r="ZV6" s="4"/>
      <c r="ZW6" s="4"/>
      <c r="ZX6" s="4"/>
      <c r="ZY6" s="4"/>
      <c r="ZZ6" s="4"/>
      <c r="AAA6" s="32"/>
      <c r="AAB6" s="32"/>
      <c r="AAC6" s="4"/>
      <c r="AAD6" s="4"/>
      <c r="AAE6" s="4"/>
      <c r="AAF6" s="4"/>
      <c r="AAG6" s="4">
        <f>SUM(ZU6:AAF6)</f>
        <v>0</v>
      </c>
      <c r="AAH6" s="4"/>
      <c r="AAI6" s="4"/>
      <c r="AAJ6" s="4"/>
      <c r="AAK6" s="4"/>
      <c r="AAL6" s="4"/>
      <c r="AAM6" s="4"/>
      <c r="AAN6" s="32"/>
      <c r="AAO6" s="32"/>
      <c r="AAP6" s="4"/>
      <c r="AAQ6" s="4"/>
      <c r="AAR6" s="4"/>
      <c r="AAS6" s="4"/>
      <c r="AAT6" s="4">
        <f>SUM(AAH6:AAS6)</f>
        <v>0</v>
      </c>
      <c r="AAU6" s="4">
        <f>+ZT6+AAG6+AAT6</f>
        <v>0</v>
      </c>
      <c r="AAV6" s="4"/>
      <c r="AAW6" s="4"/>
      <c r="AAX6" s="4"/>
      <c r="AAY6" s="4"/>
      <c r="AAZ6" s="4"/>
      <c r="ABA6" s="4"/>
      <c r="ABB6" s="32"/>
      <c r="ABC6" s="32"/>
      <c r="ABD6" s="4"/>
      <c r="ABE6" s="4"/>
      <c r="ABF6" s="4"/>
      <c r="ABG6" s="4"/>
      <c r="ABH6" s="4">
        <f>SUM(AAV6:ABG6)</f>
        <v>0</v>
      </c>
      <c r="ABI6" s="4"/>
      <c r="ABJ6" s="4"/>
      <c r="ABK6" s="4"/>
      <c r="ABL6" s="4"/>
      <c r="ABM6" s="4"/>
      <c r="ABN6" s="4"/>
      <c r="ABO6" s="32"/>
      <c r="ABP6" s="32"/>
      <c r="ABQ6" s="4"/>
      <c r="ABR6" s="4"/>
      <c r="ABS6" s="4"/>
      <c r="ABT6" s="4"/>
      <c r="ABU6" s="4">
        <f>SUM(ABI6:ABT6)</f>
        <v>0</v>
      </c>
      <c r="ABV6" s="4"/>
      <c r="ABW6" s="4"/>
      <c r="ABX6" s="4"/>
      <c r="ABY6" s="4"/>
      <c r="ABZ6" s="4"/>
      <c r="ACA6" s="4"/>
      <c r="ACB6" s="32"/>
      <c r="ACC6" s="32"/>
      <c r="ACD6" s="4"/>
      <c r="ACE6" s="4"/>
      <c r="ACF6" s="4"/>
      <c r="ACG6" s="4"/>
      <c r="ACH6" s="4">
        <f>SUM(ABV6:ACG6)</f>
        <v>0</v>
      </c>
      <c r="ACI6" s="4">
        <f>+ABH6+ABU6+ACH6</f>
        <v>0</v>
      </c>
      <c r="ACJ6" s="4"/>
      <c r="ACK6" s="4"/>
      <c r="ACL6" s="4"/>
      <c r="ACM6" s="4"/>
      <c r="ACN6" s="4"/>
      <c r="ACO6" s="4"/>
      <c r="ACP6" s="32"/>
      <c r="ACQ6" s="32"/>
      <c r="ACR6" s="4"/>
      <c r="ACS6" s="4"/>
      <c r="ACT6" s="4"/>
      <c r="ACU6" s="4"/>
      <c r="ACV6" s="4">
        <f>SUM(ACJ6:ACU6)</f>
        <v>0</v>
      </c>
      <c r="ACW6" s="4"/>
      <c r="ACX6" s="4"/>
      <c r="ACY6" s="4"/>
      <c r="ACZ6" s="4"/>
      <c r="ADA6" s="4"/>
      <c r="ADB6" s="4"/>
      <c r="ADC6" s="32"/>
      <c r="ADD6" s="32"/>
      <c r="ADE6" s="4"/>
      <c r="ADF6" s="4"/>
      <c r="ADG6" s="4"/>
      <c r="ADH6" s="4"/>
      <c r="ADI6" s="4">
        <f>SUM(ACW6:ADH6)</f>
        <v>0</v>
      </c>
      <c r="ADJ6" s="4"/>
      <c r="ADK6" s="4"/>
      <c r="ADL6" s="4"/>
      <c r="ADM6" s="4"/>
      <c r="ADN6" s="4"/>
      <c r="ADO6" s="4"/>
      <c r="ADP6" s="32"/>
      <c r="ADQ6" s="32"/>
      <c r="ADR6" s="4"/>
      <c r="ADS6" s="4"/>
      <c r="ADT6" s="4"/>
      <c r="ADU6" s="4"/>
      <c r="ADV6" s="4">
        <f>SUM(ADJ6:ADU6)</f>
        <v>0</v>
      </c>
      <c r="ADW6" s="4">
        <f>+ACV6+ADI6+ADV6</f>
        <v>0</v>
      </c>
      <c r="ADX6" s="4"/>
      <c r="ADY6" s="4"/>
      <c r="ADZ6" s="4"/>
      <c r="AEA6" s="4"/>
      <c r="AEB6" s="4"/>
      <c r="AEC6" s="4"/>
      <c r="AED6" s="32"/>
      <c r="AEE6" s="32"/>
      <c r="AEF6" s="4"/>
      <c r="AEG6" s="4"/>
      <c r="AEH6" s="4"/>
      <c r="AEI6" s="4"/>
      <c r="AEJ6" s="4">
        <f>SUM(ADX6:AEI6)</f>
        <v>0</v>
      </c>
      <c r="AEK6" s="4"/>
      <c r="AEL6" s="4"/>
      <c r="AEM6" s="4"/>
      <c r="AEN6" s="4"/>
      <c r="AEO6" s="4"/>
      <c r="AEP6" s="4"/>
      <c r="AEQ6" s="32"/>
      <c r="AER6" s="32"/>
      <c r="AES6" s="4"/>
      <c r="AET6" s="4"/>
      <c r="AEU6" s="4"/>
      <c r="AEV6" s="4"/>
      <c r="AEW6" s="4">
        <f>SUM(AEK6:AEV6)</f>
        <v>0</v>
      </c>
      <c r="AEX6" s="4"/>
      <c r="AEY6" s="4"/>
      <c r="AEZ6" s="4"/>
      <c r="AFA6" s="4"/>
      <c r="AFB6" s="4"/>
      <c r="AFC6" s="4"/>
      <c r="AFD6" s="32"/>
      <c r="AFE6" s="32"/>
      <c r="AFF6" s="4"/>
      <c r="AFG6" s="4"/>
      <c r="AFH6" s="4"/>
      <c r="AFI6" s="4"/>
      <c r="AFJ6" s="4">
        <f>SUM(AEX6:AFI6)</f>
        <v>0</v>
      </c>
      <c r="AFK6" s="4">
        <f>+AEJ6+AEW6+AFJ6</f>
        <v>0</v>
      </c>
      <c r="AFL6" s="4"/>
      <c r="AFM6" s="4"/>
      <c r="AFN6" s="4"/>
      <c r="AFO6" s="4"/>
      <c r="AFP6" s="4"/>
      <c r="AFQ6" s="4"/>
      <c r="AFR6" s="32"/>
      <c r="AFS6" s="32"/>
      <c r="AFT6" s="4"/>
      <c r="AFU6" s="4"/>
      <c r="AFV6" s="4"/>
      <c r="AFW6" s="4"/>
      <c r="AFX6" s="4">
        <f>SUM(AFL6:AFW6)</f>
        <v>0</v>
      </c>
      <c r="AFY6" s="4"/>
      <c r="AFZ6" s="4"/>
      <c r="AGA6" s="4"/>
      <c r="AGB6" s="4"/>
      <c r="AGC6" s="4"/>
      <c r="AGD6" s="4"/>
      <c r="AGE6" s="32"/>
      <c r="AGF6" s="32"/>
      <c r="AGG6" s="4"/>
      <c r="AGH6" s="4"/>
      <c r="AGI6" s="4"/>
      <c r="AGJ6" s="4"/>
      <c r="AGK6" s="4">
        <f>SUM(AFY6:AGJ6)</f>
        <v>0</v>
      </c>
      <c r="AGL6" s="4"/>
      <c r="AGM6" s="4"/>
      <c r="AGN6" s="4"/>
      <c r="AGO6" s="4"/>
      <c r="AGP6" s="4"/>
      <c r="AGQ6" s="4"/>
      <c r="AGR6" s="32"/>
      <c r="AGS6" s="32"/>
      <c r="AGT6" s="4"/>
      <c r="AGU6" s="4"/>
      <c r="AGV6" s="4"/>
      <c r="AGW6" s="4"/>
      <c r="AGX6" s="4">
        <f>SUM(AGL6:AGW6)</f>
        <v>0</v>
      </c>
      <c r="AGY6" s="4">
        <f>+AFX6+AGK6+AGX6</f>
        <v>0</v>
      </c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>
        <f>SUM(AGZ6:AHK6)</f>
        <v>0</v>
      </c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>
        <f>SUM(AHM6:AHX6)</f>
        <v>0</v>
      </c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>
        <f>SUM(AHZ6:AIK6)</f>
        <v>0</v>
      </c>
      <c r="AIM6" s="4">
        <f>+AHL6+AHY6+AIL6</f>
        <v>0</v>
      </c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>
        <f>SUM(AIN6:AIY6)</f>
        <v>0</v>
      </c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>
        <f>SUM(AJA6:AJL6)</f>
        <v>0</v>
      </c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>
        <f>SUM(AJN6:AJY6)</f>
        <v>0</v>
      </c>
      <c r="AKA6" s="4">
        <f>+AIZ6+AJM6+AJZ6</f>
        <v>0</v>
      </c>
      <c r="AKB6" s="13">
        <f>+AQ6+CE6+DS6+FG6+GU6+II6+JW6+LK6+MY6+OM6+QA6+RO6+TC6+UQ6+WE6+XS6+ZG6+AAU6+ACI6+ADW6+AFK6+AGY6+AIM6+AKA6</f>
        <v>188649.25</v>
      </c>
    </row>
    <row r="7" spans="1:964" x14ac:dyDescent="0.55000000000000004">
      <c r="A7" s="5"/>
      <c r="B7" s="5"/>
      <c r="C7" s="5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0" si="719">SUM(D7:O7)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40" si="720">SUM(Q7:AB7)</f>
        <v>0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f t="shared" ref="AP7:AP40" si="721">SUM(AD7:AO7)</f>
        <v>0</v>
      </c>
      <c r="AQ7" s="4">
        <f t="shared" ref="AQ7:AQ40" si="722">+P7+AC7+AP7</f>
        <v>0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f t="shared" ref="BD7:BD40" si="723">SUM(AR7:BC7)</f>
        <v>0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>
        <f t="shared" ref="BQ7:BQ40" si="724">SUM(BE7:BP7)</f>
        <v>0</v>
      </c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>
        <f t="shared" ref="CD7:CD40" si="725">SUM(BR7:CC7)</f>
        <v>0</v>
      </c>
      <c r="CE7" s="4">
        <f t="shared" ref="CE7:CE40" si="726">+BD7+BQ7+CD7</f>
        <v>0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>
        <f t="shared" ref="CR7:CR40" si="727">SUM(CF7:CQ7)</f>
        <v>0</v>
      </c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>
        <f t="shared" ref="DE7:DE40" si="728">SUM(CS7:DD7)</f>
        <v>0</v>
      </c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>
        <f t="shared" ref="DR7:DR40" si="729">SUM(DF7:DQ7)</f>
        <v>0</v>
      </c>
      <c r="DS7" s="4">
        <f t="shared" ref="DS7:DS40" si="730">+CR7+DE7+DR7</f>
        <v>0</v>
      </c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>
        <f t="shared" ref="EF7:EF40" si="731">SUM(DT7:EE7)</f>
        <v>0</v>
      </c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>
        <f t="shared" ref="ES7:ES40" si="732">SUM(EG7:ER7)</f>
        <v>0</v>
      </c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>
        <f t="shared" ref="FF7:FF40" si="733">SUM(ET7:FE7)</f>
        <v>0</v>
      </c>
      <c r="FG7" s="4">
        <f t="shared" ref="FG7:FG40" si="734">+EF7+ES7+FF7</f>
        <v>0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>
        <f t="shared" ref="FT7:FT40" si="735">SUM(FH7:FS7)</f>
        <v>0</v>
      </c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>
        <f t="shared" ref="GG7:GG40" si="736">SUM(FU7:GF7)</f>
        <v>0</v>
      </c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>
        <f t="shared" ref="GT7:GT40" si="737">SUM(GH7:GS7)</f>
        <v>0</v>
      </c>
      <c r="GU7" s="4">
        <f t="shared" ref="GU7:GU40" si="738">+FT7+GG7+GT7</f>
        <v>0</v>
      </c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>
        <f t="shared" ref="HH7:HH40" si="739">SUM(GV7:HG7)</f>
        <v>0</v>
      </c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>
        <f t="shared" ref="HU7:HU40" si="740">SUM(HI7:HT7)</f>
        <v>0</v>
      </c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f t="shared" ref="IH7:IH40" si="741">SUM(HV7:IG7)</f>
        <v>0</v>
      </c>
      <c r="II7" s="4">
        <f t="shared" ref="II7:II40" si="742">+HH7+HU7+IH7</f>
        <v>0</v>
      </c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>
        <f t="shared" ref="IV7:IV40" si="743">SUM(IJ7:IU7)</f>
        <v>0</v>
      </c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f t="shared" ref="JI7:JI40" si="744">SUM(IW7:JH7)</f>
        <v>0</v>
      </c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>
        <f t="shared" ref="JV7:JV40" si="745">SUM(JJ7:JU7)</f>
        <v>0</v>
      </c>
      <c r="JW7" s="4">
        <f t="shared" ref="JW7:JW40" si="746">+IV7+JI7+JV7</f>
        <v>0</v>
      </c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>
        <f t="shared" ref="KJ7:KJ40" si="747">SUM(JX7:KI7)</f>
        <v>0</v>
      </c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>
        <f t="shared" ref="KW7:KW40" si="748">SUM(KK7:KV7)</f>
        <v>0</v>
      </c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>
        <f t="shared" ref="LJ7:LJ40" si="749">SUM(KX7:LI7)</f>
        <v>0</v>
      </c>
      <c r="LK7" s="4">
        <f t="shared" ref="LK7:LK40" si="750">+KJ7+KW7+LJ7</f>
        <v>0</v>
      </c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>
        <f t="shared" ref="LX7:LX40" si="751">SUM(LL7:LW7)</f>
        <v>0</v>
      </c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>
        <f t="shared" ref="MK7:MK40" si="752">SUM(LY7:MJ7)</f>
        <v>0</v>
      </c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>
        <f t="shared" ref="MX7:MX40" si="753">SUM(ML7:MW7)</f>
        <v>0</v>
      </c>
      <c r="MY7" s="4">
        <f t="shared" ref="MY7:MY40" si="754">+LX7+MK7+MX7</f>
        <v>0</v>
      </c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>
        <f t="shared" ref="NL7:NL40" si="755">SUM(MZ7:NK7)</f>
        <v>0</v>
      </c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>
        <f t="shared" ref="NY7:NY40" si="756">SUM(NM7:NX7)</f>
        <v>0</v>
      </c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f t="shared" ref="OL7:OL40" si="757">SUM(NZ7:OK7)</f>
        <v>0</v>
      </c>
      <c r="OM7" s="4">
        <f t="shared" ref="OM7:OM40" si="758">+NL7+NY7+OL7</f>
        <v>0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>
        <f t="shared" ref="OZ7:OZ40" si="759">SUM(ON7:OY7)</f>
        <v>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f t="shared" ref="PM7:PM40" si="760">SUM(PA7:PL7)</f>
        <v>0</v>
      </c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f t="shared" ref="PZ7:PZ40" si="761">SUM(PN7:PY7)</f>
        <v>0</v>
      </c>
      <c r="QA7" s="4">
        <f t="shared" ref="QA7:QA40" si="762">+OZ7+PM7+PZ7</f>
        <v>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>
        <f t="shared" ref="QN7:QN40" si="763">SUM(QB7:QM7)</f>
        <v>0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f t="shared" ref="RA7:RA40" si="764">SUM(QO7:QZ7)</f>
        <v>0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f t="shared" ref="RN7:RN40" si="765">SUM(RB7:RM7)</f>
        <v>0</v>
      </c>
      <c r="RO7" s="4">
        <f t="shared" ref="RO7:RO40" si="766">+QN7+RA7+RN7</f>
        <v>0</v>
      </c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f t="shared" ref="SB7:SB40" si="767">SUM(RP7:SA7)</f>
        <v>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>
        <f t="shared" ref="SO7:SO40" si="768">SUM(SC7:SN7)</f>
        <v>0</v>
      </c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>
        <f t="shared" ref="TB7:TB40" si="769">SUM(SP7:TA7)</f>
        <v>0</v>
      </c>
      <c r="TC7" s="4">
        <f t="shared" ref="TC7:TC40" si="770">+SB7+SO7+TB7</f>
        <v>0</v>
      </c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>
        <f t="shared" ref="TP7:TP40" si="771">SUM(TD7:TO7)</f>
        <v>0</v>
      </c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>
        <f t="shared" ref="UC7:UC40" si="772">SUM(TQ7:UB7)</f>
        <v>0</v>
      </c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>
        <f t="shared" ref="UP7:UP40" si="773">SUM(UD7:UO7)</f>
        <v>0</v>
      </c>
      <c r="UQ7" s="4">
        <f t="shared" ref="UQ7:UQ40" si="774">+TP7+UC7+UP7</f>
        <v>0</v>
      </c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>
        <f t="shared" ref="VD7:VD40" si="775">SUM(UR7:VC7)</f>
        <v>0</v>
      </c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>
        <f t="shared" ref="VQ7:VQ40" si="776">SUM(VE7:VP7)</f>
        <v>0</v>
      </c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>
        <f t="shared" ref="WD7:WD40" si="777">SUM(VR7:WC7)</f>
        <v>0</v>
      </c>
      <c r="WE7" s="4">
        <f t="shared" ref="WE7:WE40" si="778">+VD7+VQ7+WD7</f>
        <v>0</v>
      </c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>
        <f t="shared" ref="WR7:WR40" si="779">SUM(WF7:WQ7)</f>
        <v>0</v>
      </c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>
        <f t="shared" ref="XE7:XE40" si="780">SUM(WS7:XD7)</f>
        <v>0</v>
      </c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>
        <f t="shared" ref="XR7:XR40" si="781">SUM(XF7:XQ7)</f>
        <v>0</v>
      </c>
      <c r="XS7" s="4">
        <f t="shared" ref="XS7:XS40" si="782">+WR7+XE7+XR7</f>
        <v>0</v>
      </c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>
        <f t="shared" ref="YF7:YF40" si="783">SUM(XT7:YE7)</f>
        <v>0</v>
      </c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>
        <f t="shared" ref="YS7:YS40" si="784">SUM(YG7:YR7)</f>
        <v>0</v>
      </c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>
        <f t="shared" ref="ZF7:ZF40" si="785">SUM(YT7:ZE7)</f>
        <v>0</v>
      </c>
      <c r="ZG7" s="4">
        <f t="shared" ref="ZG7:ZG40" si="786">+YF7+YS7+ZF7</f>
        <v>0</v>
      </c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>
        <f t="shared" ref="ZT7:ZT40" si="787">SUM(ZH7:ZS7)</f>
        <v>0</v>
      </c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>
        <f t="shared" ref="AAG7:AAG40" si="788">SUM(ZU7:AAF7)</f>
        <v>0</v>
      </c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>
        <f t="shared" ref="AAT7:AAT40" si="789">SUM(AAH7:AAS7)</f>
        <v>0</v>
      </c>
      <c r="AAU7" s="4">
        <f t="shared" ref="AAU7:AAU40" si="790">+ZT7+AAG7+AAT7</f>
        <v>0</v>
      </c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>
        <f t="shared" ref="ABH7:ABH40" si="791">SUM(AAV7:ABG7)</f>
        <v>0</v>
      </c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>
        <f t="shared" ref="ABU7:ABU40" si="792">SUM(ABI7:ABT7)</f>
        <v>0</v>
      </c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>
        <f t="shared" ref="ACH7:ACH40" si="793">SUM(ABV7:ACG7)</f>
        <v>0</v>
      </c>
      <c r="ACI7" s="4">
        <f t="shared" ref="ACI7:ACI40" si="794">+ABH7+ABU7+ACH7</f>
        <v>0</v>
      </c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>
        <f t="shared" ref="ACV7:ACV40" si="795">SUM(ACJ7:ACU7)</f>
        <v>0</v>
      </c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>
        <f t="shared" ref="ADI7:ADI40" si="796">SUM(ACW7:ADH7)</f>
        <v>0</v>
      </c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>
        <f t="shared" ref="ADV7:ADV40" si="797">SUM(ADJ7:ADU7)</f>
        <v>0</v>
      </c>
      <c r="ADW7" s="4">
        <f t="shared" ref="ADW7:ADW40" si="798">+ACV7+ADI7+ADV7</f>
        <v>0</v>
      </c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>
        <f t="shared" ref="AEJ7:AEJ40" si="799">SUM(ADX7:AEI7)</f>
        <v>0</v>
      </c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>
        <f t="shared" ref="AEW7:AEW40" si="800">SUM(AEK7:AEV7)</f>
        <v>0</v>
      </c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>
        <f t="shared" ref="AFJ7:AFJ40" si="801">SUM(AEX7:AFI7)</f>
        <v>0</v>
      </c>
      <c r="AFK7" s="4">
        <f t="shared" ref="AFK7:AFK40" si="802">+AEJ7+AEW7+AFJ7</f>
        <v>0</v>
      </c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>
        <f t="shared" ref="AFX7:AFX40" si="803">SUM(AFL7:AFW7)</f>
        <v>0</v>
      </c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>
        <f t="shared" ref="AGK7:AGK40" si="804">SUM(AFY7:AGJ7)</f>
        <v>0</v>
      </c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>
        <f t="shared" ref="AGX7:AGX40" si="805">SUM(AGL7:AGW7)</f>
        <v>0</v>
      </c>
      <c r="AGY7" s="4">
        <f t="shared" ref="AGY7:AGY40" si="806">+AFX7+AGK7+AGX7</f>
        <v>0</v>
      </c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>
        <f t="shared" ref="AHL7:AHL40" si="807">SUM(AGZ7:AHK7)</f>
        <v>0</v>
      </c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>
        <f t="shared" ref="AHY7:AHY40" si="808">SUM(AHM7:AHX7)</f>
        <v>0</v>
      </c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>
        <f t="shared" ref="AIL7:AIL40" si="809">SUM(AHZ7:AIK7)</f>
        <v>0</v>
      </c>
      <c r="AIM7" s="4">
        <f t="shared" ref="AIM7:AIM40" si="810">+AHL7+AHY7+AIL7</f>
        <v>0</v>
      </c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>
        <f t="shared" ref="AIZ7:AIZ40" si="811">SUM(AIN7:AIY7)</f>
        <v>0</v>
      </c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>
        <f t="shared" ref="AJM7:AJM40" si="812">SUM(AJA7:AJL7)</f>
        <v>0</v>
      </c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>
        <f t="shared" ref="AJZ7:AJZ40" si="813">SUM(AJN7:AJY7)</f>
        <v>0</v>
      </c>
      <c r="AKA7" s="4">
        <f t="shared" ref="AKA7:AKA40" si="814">+AIZ7+AJM7+AJZ7</f>
        <v>0</v>
      </c>
      <c r="AKB7" s="13">
        <f t="shared" ref="AKB7:AKB39" si="815">+AQ7+CE7+DS7+FG7+GU7+II7+JW7+LK7+MY7+OM7+QA7+RO7+TC7+UQ7+WE7+XS7+ZG7+AAU7+ACI7+ADW7+AFK7+AGY7+AIM7+AKA7</f>
        <v>0</v>
      </c>
    </row>
    <row r="8" spans="1:964" x14ac:dyDescent="0.55000000000000004">
      <c r="A8" s="5"/>
      <c r="B8" s="5"/>
      <c r="C8" s="5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719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720"/>
        <v>0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>
        <f t="shared" si="721"/>
        <v>0</v>
      </c>
      <c r="AQ8" s="4">
        <f t="shared" si="722"/>
        <v>0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f t="shared" si="723"/>
        <v>0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>
        <f t="shared" si="724"/>
        <v>0</v>
      </c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>
        <f t="shared" si="725"/>
        <v>0</v>
      </c>
      <c r="CE8" s="4">
        <f t="shared" si="726"/>
        <v>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f t="shared" si="727"/>
        <v>0</v>
      </c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>
        <f t="shared" si="728"/>
        <v>0</v>
      </c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>
        <f t="shared" si="729"/>
        <v>0</v>
      </c>
      <c r="DS8" s="4">
        <f t="shared" si="730"/>
        <v>0</v>
      </c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>
        <f t="shared" si="731"/>
        <v>0</v>
      </c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>
        <f t="shared" si="732"/>
        <v>0</v>
      </c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>
        <f t="shared" si="733"/>
        <v>0</v>
      </c>
      <c r="FG8" s="4">
        <f t="shared" si="734"/>
        <v>0</v>
      </c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>
        <f t="shared" si="735"/>
        <v>0</v>
      </c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>
        <f t="shared" si="736"/>
        <v>0</v>
      </c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>
        <f t="shared" si="737"/>
        <v>0</v>
      </c>
      <c r="GU8" s="4">
        <f t="shared" si="738"/>
        <v>0</v>
      </c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>
        <f t="shared" si="739"/>
        <v>0</v>
      </c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>
        <f t="shared" si="740"/>
        <v>0</v>
      </c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f t="shared" si="741"/>
        <v>0</v>
      </c>
      <c r="II8" s="4">
        <f t="shared" si="742"/>
        <v>0</v>
      </c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>
        <f t="shared" si="743"/>
        <v>0</v>
      </c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f t="shared" si="744"/>
        <v>0</v>
      </c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>
        <f t="shared" si="745"/>
        <v>0</v>
      </c>
      <c r="JW8" s="4">
        <f t="shared" si="746"/>
        <v>0</v>
      </c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>
        <f t="shared" si="747"/>
        <v>0</v>
      </c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>
        <f t="shared" si="748"/>
        <v>0</v>
      </c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>
        <f t="shared" si="749"/>
        <v>0</v>
      </c>
      <c r="LK8" s="4">
        <f t="shared" si="750"/>
        <v>0</v>
      </c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>
        <f t="shared" si="751"/>
        <v>0</v>
      </c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>
        <f t="shared" si="752"/>
        <v>0</v>
      </c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>
        <f t="shared" si="753"/>
        <v>0</v>
      </c>
      <c r="MY8" s="4">
        <f t="shared" si="754"/>
        <v>0</v>
      </c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>
        <f t="shared" si="755"/>
        <v>0</v>
      </c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>
        <f t="shared" si="756"/>
        <v>0</v>
      </c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>
        <f t="shared" si="757"/>
        <v>0</v>
      </c>
      <c r="OM8" s="4">
        <f t="shared" si="758"/>
        <v>0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>
        <f t="shared" si="759"/>
        <v>0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f t="shared" si="760"/>
        <v>0</v>
      </c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f t="shared" si="761"/>
        <v>0</v>
      </c>
      <c r="QA8" s="4">
        <f t="shared" si="762"/>
        <v>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>
        <f t="shared" si="763"/>
        <v>0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f t="shared" si="764"/>
        <v>0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f t="shared" si="765"/>
        <v>0</v>
      </c>
      <c r="RO8" s="4">
        <f t="shared" si="766"/>
        <v>0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f t="shared" si="767"/>
        <v>0</v>
      </c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>
        <f t="shared" si="768"/>
        <v>0</v>
      </c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>
        <f t="shared" si="769"/>
        <v>0</v>
      </c>
      <c r="TC8" s="4">
        <f t="shared" si="770"/>
        <v>0</v>
      </c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>
        <f t="shared" si="771"/>
        <v>0</v>
      </c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>
        <f t="shared" si="772"/>
        <v>0</v>
      </c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>
        <f t="shared" si="773"/>
        <v>0</v>
      </c>
      <c r="UQ8" s="4">
        <f t="shared" si="774"/>
        <v>0</v>
      </c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>
        <f t="shared" si="775"/>
        <v>0</v>
      </c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>
        <f t="shared" si="776"/>
        <v>0</v>
      </c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>
        <f t="shared" si="777"/>
        <v>0</v>
      </c>
      <c r="WE8" s="4">
        <f t="shared" si="778"/>
        <v>0</v>
      </c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>
        <f t="shared" si="779"/>
        <v>0</v>
      </c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>
        <f t="shared" si="780"/>
        <v>0</v>
      </c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>
        <f t="shared" si="781"/>
        <v>0</v>
      </c>
      <c r="XS8" s="4">
        <f t="shared" si="782"/>
        <v>0</v>
      </c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>
        <f t="shared" si="783"/>
        <v>0</v>
      </c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>
        <f t="shared" si="784"/>
        <v>0</v>
      </c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>
        <f t="shared" si="785"/>
        <v>0</v>
      </c>
      <c r="ZG8" s="4">
        <f t="shared" si="786"/>
        <v>0</v>
      </c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>
        <f t="shared" si="787"/>
        <v>0</v>
      </c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>
        <f t="shared" si="788"/>
        <v>0</v>
      </c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>
        <f t="shared" si="789"/>
        <v>0</v>
      </c>
      <c r="AAU8" s="4">
        <f t="shared" si="790"/>
        <v>0</v>
      </c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>
        <f t="shared" si="791"/>
        <v>0</v>
      </c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>
        <f t="shared" si="792"/>
        <v>0</v>
      </c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>
        <f t="shared" si="793"/>
        <v>0</v>
      </c>
      <c r="ACI8" s="4">
        <f t="shared" si="794"/>
        <v>0</v>
      </c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>
        <f t="shared" si="795"/>
        <v>0</v>
      </c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>
        <f t="shared" si="796"/>
        <v>0</v>
      </c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>
        <f t="shared" si="797"/>
        <v>0</v>
      </c>
      <c r="ADW8" s="4">
        <f t="shared" si="798"/>
        <v>0</v>
      </c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>
        <f t="shared" si="799"/>
        <v>0</v>
      </c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>
        <f t="shared" si="800"/>
        <v>0</v>
      </c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>
        <f t="shared" si="801"/>
        <v>0</v>
      </c>
      <c r="AFK8" s="4">
        <f t="shared" si="802"/>
        <v>0</v>
      </c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>
        <f t="shared" si="803"/>
        <v>0</v>
      </c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>
        <f t="shared" si="804"/>
        <v>0</v>
      </c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>
        <f t="shared" si="805"/>
        <v>0</v>
      </c>
      <c r="AGY8" s="4">
        <f t="shared" si="806"/>
        <v>0</v>
      </c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>
        <f t="shared" si="807"/>
        <v>0</v>
      </c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>
        <f t="shared" si="808"/>
        <v>0</v>
      </c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>
        <f t="shared" si="809"/>
        <v>0</v>
      </c>
      <c r="AIM8" s="4">
        <f t="shared" si="810"/>
        <v>0</v>
      </c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>
        <f t="shared" si="811"/>
        <v>0</v>
      </c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>
        <f t="shared" si="812"/>
        <v>0</v>
      </c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>
        <f t="shared" si="813"/>
        <v>0</v>
      </c>
      <c r="AKA8" s="4">
        <f t="shared" si="814"/>
        <v>0</v>
      </c>
      <c r="AKB8" s="13">
        <f t="shared" si="815"/>
        <v>0</v>
      </c>
    </row>
    <row r="9" spans="1:964" x14ac:dyDescent="0.55000000000000004">
      <c r="A9" s="5"/>
      <c r="B9" s="5"/>
      <c r="C9" s="5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719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720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f t="shared" si="721"/>
        <v>0</v>
      </c>
      <c r="AQ9" s="4">
        <f t="shared" si="722"/>
        <v>0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>
        <f t="shared" si="723"/>
        <v>0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>
        <f t="shared" si="724"/>
        <v>0</v>
      </c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>
        <f t="shared" si="725"/>
        <v>0</v>
      </c>
      <c r="CE9" s="4">
        <f t="shared" si="726"/>
        <v>0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f t="shared" si="727"/>
        <v>0</v>
      </c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>
        <f t="shared" si="728"/>
        <v>0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>
        <f t="shared" si="729"/>
        <v>0</v>
      </c>
      <c r="DS9" s="4">
        <f t="shared" si="730"/>
        <v>0</v>
      </c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>
        <f t="shared" si="731"/>
        <v>0</v>
      </c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>
        <f t="shared" si="732"/>
        <v>0</v>
      </c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>
        <f t="shared" si="733"/>
        <v>0</v>
      </c>
      <c r="FG9" s="4">
        <f t="shared" si="734"/>
        <v>0</v>
      </c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>
        <f t="shared" si="735"/>
        <v>0</v>
      </c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>
        <f t="shared" si="736"/>
        <v>0</v>
      </c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>
        <f t="shared" si="737"/>
        <v>0</v>
      </c>
      <c r="GU9" s="4">
        <f t="shared" si="738"/>
        <v>0</v>
      </c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>
        <f t="shared" si="739"/>
        <v>0</v>
      </c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>
        <f t="shared" si="740"/>
        <v>0</v>
      </c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f t="shared" si="741"/>
        <v>0</v>
      </c>
      <c r="II9" s="4">
        <f t="shared" si="742"/>
        <v>0</v>
      </c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>
        <f t="shared" si="743"/>
        <v>0</v>
      </c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>
        <f t="shared" si="744"/>
        <v>0</v>
      </c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>
        <f t="shared" si="745"/>
        <v>0</v>
      </c>
      <c r="JW9" s="4">
        <f t="shared" si="746"/>
        <v>0</v>
      </c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>
        <f t="shared" si="747"/>
        <v>0</v>
      </c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>
        <f t="shared" si="748"/>
        <v>0</v>
      </c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>
        <f t="shared" si="749"/>
        <v>0</v>
      </c>
      <c r="LK9" s="4">
        <f t="shared" si="750"/>
        <v>0</v>
      </c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>
        <f t="shared" si="751"/>
        <v>0</v>
      </c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>
        <f t="shared" si="752"/>
        <v>0</v>
      </c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>
        <f t="shared" si="753"/>
        <v>0</v>
      </c>
      <c r="MY9" s="4">
        <f t="shared" si="754"/>
        <v>0</v>
      </c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>
        <f t="shared" si="755"/>
        <v>0</v>
      </c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>
        <f t="shared" si="756"/>
        <v>0</v>
      </c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f t="shared" si="757"/>
        <v>0</v>
      </c>
      <c r="OM9" s="4">
        <f t="shared" si="758"/>
        <v>0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>
        <f t="shared" si="759"/>
        <v>0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f t="shared" si="760"/>
        <v>0</v>
      </c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f t="shared" si="761"/>
        <v>0</v>
      </c>
      <c r="QA9" s="4">
        <f t="shared" si="762"/>
        <v>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>
        <f t="shared" si="763"/>
        <v>0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f t="shared" si="764"/>
        <v>0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f t="shared" si="765"/>
        <v>0</v>
      </c>
      <c r="RO9" s="4">
        <f t="shared" si="766"/>
        <v>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f t="shared" si="767"/>
        <v>0</v>
      </c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>
        <f t="shared" si="768"/>
        <v>0</v>
      </c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>
        <f t="shared" si="769"/>
        <v>0</v>
      </c>
      <c r="TC9" s="4">
        <f t="shared" si="770"/>
        <v>0</v>
      </c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>
        <f t="shared" si="771"/>
        <v>0</v>
      </c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>
        <f t="shared" si="772"/>
        <v>0</v>
      </c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>
        <f t="shared" si="773"/>
        <v>0</v>
      </c>
      <c r="UQ9" s="4">
        <f t="shared" si="774"/>
        <v>0</v>
      </c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>
        <f t="shared" si="775"/>
        <v>0</v>
      </c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>
        <f t="shared" si="776"/>
        <v>0</v>
      </c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>
        <f t="shared" si="777"/>
        <v>0</v>
      </c>
      <c r="WE9" s="4">
        <f t="shared" si="778"/>
        <v>0</v>
      </c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>
        <f t="shared" si="779"/>
        <v>0</v>
      </c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>
        <f t="shared" si="780"/>
        <v>0</v>
      </c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>
        <f t="shared" si="781"/>
        <v>0</v>
      </c>
      <c r="XS9" s="4">
        <f t="shared" si="782"/>
        <v>0</v>
      </c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>
        <f t="shared" si="783"/>
        <v>0</v>
      </c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>
        <f t="shared" si="784"/>
        <v>0</v>
      </c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>
        <f t="shared" si="785"/>
        <v>0</v>
      </c>
      <c r="ZG9" s="4">
        <f t="shared" si="786"/>
        <v>0</v>
      </c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>
        <f t="shared" si="787"/>
        <v>0</v>
      </c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>
        <f t="shared" si="788"/>
        <v>0</v>
      </c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>
        <f t="shared" si="789"/>
        <v>0</v>
      </c>
      <c r="AAU9" s="4">
        <f t="shared" si="790"/>
        <v>0</v>
      </c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>
        <f t="shared" si="791"/>
        <v>0</v>
      </c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>
        <f t="shared" si="792"/>
        <v>0</v>
      </c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>
        <f t="shared" si="793"/>
        <v>0</v>
      </c>
      <c r="ACI9" s="4">
        <f t="shared" si="794"/>
        <v>0</v>
      </c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>
        <f t="shared" si="795"/>
        <v>0</v>
      </c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>
        <f t="shared" si="796"/>
        <v>0</v>
      </c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>
        <f t="shared" si="797"/>
        <v>0</v>
      </c>
      <c r="ADW9" s="4">
        <f t="shared" si="798"/>
        <v>0</v>
      </c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>
        <f t="shared" si="799"/>
        <v>0</v>
      </c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>
        <f t="shared" si="800"/>
        <v>0</v>
      </c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>
        <f t="shared" si="801"/>
        <v>0</v>
      </c>
      <c r="AFK9" s="4">
        <f t="shared" si="802"/>
        <v>0</v>
      </c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>
        <f t="shared" si="803"/>
        <v>0</v>
      </c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>
        <f t="shared" si="804"/>
        <v>0</v>
      </c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>
        <f t="shared" si="805"/>
        <v>0</v>
      </c>
      <c r="AGY9" s="4">
        <f t="shared" si="806"/>
        <v>0</v>
      </c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>
        <f t="shared" si="807"/>
        <v>0</v>
      </c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>
        <f t="shared" si="808"/>
        <v>0</v>
      </c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>
        <f t="shared" si="809"/>
        <v>0</v>
      </c>
      <c r="AIM9" s="4">
        <f t="shared" si="810"/>
        <v>0</v>
      </c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>
        <f t="shared" si="811"/>
        <v>0</v>
      </c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>
        <f t="shared" si="812"/>
        <v>0</v>
      </c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>
        <f t="shared" si="813"/>
        <v>0</v>
      </c>
      <c r="AKA9" s="4">
        <f t="shared" si="814"/>
        <v>0</v>
      </c>
      <c r="AKB9" s="13">
        <f t="shared" si="815"/>
        <v>0</v>
      </c>
    </row>
    <row r="10" spans="1:964" x14ac:dyDescent="0.55000000000000004">
      <c r="A10" s="5"/>
      <c r="B10" s="5" t="s">
        <v>9</v>
      </c>
      <c r="C10" s="5" t="s">
        <v>17</v>
      </c>
      <c r="D10" s="4">
        <v>21610</v>
      </c>
      <c r="E10" s="4">
        <v>21610</v>
      </c>
      <c r="F10" s="4">
        <v>21610</v>
      </c>
      <c r="G10" s="4">
        <v>21610</v>
      </c>
      <c r="H10" s="4">
        <f>22620+4040</f>
        <v>26660</v>
      </c>
      <c r="I10" s="4">
        <v>22620</v>
      </c>
      <c r="J10" s="32">
        <f t="shared" ref="J10:O10" si="816">22620+2000</f>
        <v>24620</v>
      </c>
      <c r="K10" s="4">
        <f t="shared" si="816"/>
        <v>24620</v>
      </c>
      <c r="L10" s="4">
        <f t="shared" si="816"/>
        <v>24620</v>
      </c>
      <c r="M10" s="4">
        <f t="shared" si="816"/>
        <v>24620</v>
      </c>
      <c r="N10" s="4">
        <f t="shared" si="816"/>
        <v>24620</v>
      </c>
      <c r="O10" s="4">
        <f t="shared" si="816"/>
        <v>24620</v>
      </c>
      <c r="P10" s="4">
        <f t="shared" si="719"/>
        <v>283440</v>
      </c>
      <c r="Q10" s="4">
        <v>750</v>
      </c>
      <c r="R10" s="4">
        <v>750</v>
      </c>
      <c r="S10" s="4">
        <v>750</v>
      </c>
      <c r="T10" s="4">
        <v>750</v>
      </c>
      <c r="U10" s="4">
        <f>750+2566.41</f>
        <v>3316.41</v>
      </c>
      <c r="V10" s="4">
        <f>750-150</f>
        <v>600</v>
      </c>
      <c r="W10" s="32">
        <v>600</v>
      </c>
      <c r="X10" s="4">
        <v>600</v>
      </c>
      <c r="Y10" s="4">
        <v>750</v>
      </c>
      <c r="Z10" s="4">
        <v>750</v>
      </c>
      <c r="AA10" s="4">
        <v>750</v>
      </c>
      <c r="AB10" s="4">
        <f>750-450</f>
        <v>300</v>
      </c>
      <c r="AC10" s="4">
        <f t="shared" si="720"/>
        <v>10666.41</v>
      </c>
      <c r="AD10" s="4">
        <v>648</v>
      </c>
      <c r="AE10" s="4">
        <v>648</v>
      </c>
      <c r="AF10" s="4">
        <v>648</v>
      </c>
      <c r="AG10" s="4">
        <v>648</v>
      </c>
      <c r="AH10" s="4">
        <f>679+120</f>
        <v>799</v>
      </c>
      <c r="AI10" s="4">
        <v>679</v>
      </c>
      <c r="AJ10" s="32">
        <v>679</v>
      </c>
      <c r="AK10" s="4">
        <v>679</v>
      </c>
      <c r="AL10" s="4">
        <v>679</v>
      </c>
      <c r="AM10" s="4">
        <v>679</v>
      </c>
      <c r="AN10" s="4">
        <v>679</v>
      </c>
      <c r="AO10" s="4">
        <v>679</v>
      </c>
      <c r="AP10" s="4">
        <f t="shared" si="721"/>
        <v>8144</v>
      </c>
      <c r="AQ10" s="4">
        <f t="shared" si="722"/>
        <v>302250.40999999997</v>
      </c>
      <c r="AR10" s="4">
        <v>126960</v>
      </c>
      <c r="AS10" s="4">
        <v>126960</v>
      </c>
      <c r="AT10" s="4">
        <v>126960</v>
      </c>
      <c r="AU10" s="4">
        <v>126960</v>
      </c>
      <c r="AV10" s="4">
        <f>132320+21440</f>
        <v>153760</v>
      </c>
      <c r="AW10" s="4">
        <v>132320</v>
      </c>
      <c r="AX10" s="32">
        <f t="shared" ref="AX10:BC10" si="817">132320+10000</f>
        <v>142320</v>
      </c>
      <c r="AY10" s="4">
        <f t="shared" si="817"/>
        <v>142320</v>
      </c>
      <c r="AZ10" s="4">
        <f t="shared" si="817"/>
        <v>142320</v>
      </c>
      <c r="BA10" s="4">
        <f t="shared" si="817"/>
        <v>142320</v>
      </c>
      <c r="BB10" s="4">
        <f t="shared" si="817"/>
        <v>142320</v>
      </c>
      <c r="BC10" s="4">
        <f t="shared" si="817"/>
        <v>142320</v>
      </c>
      <c r="BD10" s="4">
        <f t="shared" si="723"/>
        <v>1647840</v>
      </c>
      <c r="BE10" s="4">
        <v>3750</v>
      </c>
      <c r="BF10" s="4">
        <v>3750</v>
      </c>
      <c r="BG10" s="4">
        <v>3750</v>
      </c>
      <c r="BH10" s="4">
        <v>3750</v>
      </c>
      <c r="BI10" s="4">
        <v>3750</v>
      </c>
      <c r="BJ10" s="4">
        <f>3750-750</f>
        <v>3000</v>
      </c>
      <c r="BK10" s="32">
        <v>3000</v>
      </c>
      <c r="BL10" s="4">
        <v>3000</v>
      </c>
      <c r="BM10" s="4">
        <v>3750</v>
      </c>
      <c r="BN10" s="4">
        <v>3750</v>
      </c>
      <c r="BO10" s="4">
        <v>3750</v>
      </c>
      <c r="BP10" s="4">
        <f>3750-2250</f>
        <v>1500</v>
      </c>
      <c r="BQ10" s="4">
        <f t="shared" si="724"/>
        <v>40500</v>
      </c>
      <c r="BR10" s="4">
        <v>3057</v>
      </c>
      <c r="BS10" s="4">
        <v>3057</v>
      </c>
      <c r="BT10" s="4">
        <v>3057</v>
      </c>
      <c r="BU10" s="4">
        <v>3057</v>
      </c>
      <c r="BV10" s="4">
        <f>3183+500</f>
        <v>3683</v>
      </c>
      <c r="BW10" s="4">
        <v>3183</v>
      </c>
      <c r="BX10" s="32">
        <v>3183</v>
      </c>
      <c r="BY10" s="4">
        <v>3183</v>
      </c>
      <c r="BZ10" s="4">
        <v>3183</v>
      </c>
      <c r="CA10" s="4">
        <v>3183</v>
      </c>
      <c r="CB10" s="4">
        <v>3183</v>
      </c>
      <c r="CC10" s="4">
        <v>3183</v>
      </c>
      <c r="CD10" s="4">
        <f t="shared" si="725"/>
        <v>38192</v>
      </c>
      <c r="CE10" s="4">
        <f t="shared" si="726"/>
        <v>1726532</v>
      </c>
      <c r="CF10" s="4">
        <v>118830</v>
      </c>
      <c r="CG10" s="4">
        <v>118830</v>
      </c>
      <c r="CH10" s="4">
        <v>118830</v>
      </c>
      <c r="CI10" s="4">
        <v>108270</v>
      </c>
      <c r="CJ10" s="4">
        <f>102260+18277.42</f>
        <v>120537.42</v>
      </c>
      <c r="CK10" s="4">
        <v>122814.84</v>
      </c>
      <c r="CL10" s="32">
        <f t="shared" ref="CL10:CQ10" si="818">123500+10000</f>
        <v>133500</v>
      </c>
      <c r="CM10" s="4">
        <f t="shared" si="818"/>
        <v>133500</v>
      </c>
      <c r="CN10" s="4">
        <f t="shared" si="818"/>
        <v>133500</v>
      </c>
      <c r="CO10" s="4">
        <f t="shared" si="818"/>
        <v>133500</v>
      </c>
      <c r="CP10" s="4">
        <f t="shared" si="818"/>
        <v>133500</v>
      </c>
      <c r="CQ10" s="4">
        <f t="shared" si="818"/>
        <v>133500</v>
      </c>
      <c r="CR10" s="4">
        <f>SUM(CF10:CQ10)</f>
        <v>1509112.26</v>
      </c>
      <c r="CS10" s="4">
        <v>3750</v>
      </c>
      <c r="CT10" s="4">
        <v>3750</v>
      </c>
      <c r="CU10" s="4">
        <v>3750</v>
      </c>
      <c r="CV10" s="4">
        <v>3495</v>
      </c>
      <c r="CW10" s="4">
        <v>3000</v>
      </c>
      <c r="CX10" s="4">
        <f>3750-750</f>
        <v>3000</v>
      </c>
      <c r="CY10" s="32">
        <v>3000</v>
      </c>
      <c r="CZ10" s="4">
        <v>3000</v>
      </c>
      <c r="DA10" s="4">
        <v>3750</v>
      </c>
      <c r="DB10" s="4">
        <v>3750</v>
      </c>
      <c r="DC10" s="4">
        <v>3750</v>
      </c>
      <c r="DD10" s="4">
        <f>3750-2250</f>
        <v>1500</v>
      </c>
      <c r="DE10" s="4">
        <f t="shared" si="728"/>
        <v>39495</v>
      </c>
      <c r="DF10" s="4">
        <v>3565</v>
      </c>
      <c r="DG10" s="4">
        <v>3565</v>
      </c>
      <c r="DH10" s="4">
        <v>3565</v>
      </c>
      <c r="DI10" s="4">
        <v>3248</v>
      </c>
      <c r="DJ10" s="4">
        <f>3068+548</f>
        <v>3616</v>
      </c>
      <c r="DK10" s="4">
        <v>3685</v>
      </c>
      <c r="DL10" s="32">
        <v>3705</v>
      </c>
      <c r="DM10" s="4">
        <v>3705</v>
      </c>
      <c r="DN10" s="4">
        <v>3705</v>
      </c>
      <c r="DO10" s="4">
        <v>3705</v>
      </c>
      <c r="DP10" s="4">
        <v>3705</v>
      </c>
      <c r="DQ10" s="4">
        <v>3705</v>
      </c>
      <c r="DR10" s="4">
        <f t="shared" si="729"/>
        <v>43474</v>
      </c>
      <c r="DS10" s="4">
        <f t="shared" si="730"/>
        <v>1592081.26</v>
      </c>
      <c r="DT10" s="4">
        <f>5308.33+71870</f>
        <v>77178.33</v>
      </c>
      <c r="DU10" s="4">
        <v>71870</v>
      </c>
      <c r="DV10" s="4">
        <f>22750+94620</f>
        <v>117370</v>
      </c>
      <c r="DW10" s="4">
        <v>94620</v>
      </c>
      <c r="DX10" s="4">
        <f>97640+12080</f>
        <v>109720</v>
      </c>
      <c r="DY10" s="4">
        <v>74890</v>
      </c>
      <c r="DZ10" s="32">
        <f t="shared" ref="DZ10:EE10" si="819">74890+6000</f>
        <v>80890</v>
      </c>
      <c r="EA10" s="4">
        <f t="shared" si="819"/>
        <v>80890</v>
      </c>
      <c r="EB10" s="4">
        <f t="shared" si="819"/>
        <v>80890</v>
      </c>
      <c r="EC10" s="4">
        <f t="shared" si="819"/>
        <v>80890</v>
      </c>
      <c r="ED10" s="4">
        <f t="shared" si="819"/>
        <v>80890</v>
      </c>
      <c r="EE10" s="4">
        <f t="shared" si="819"/>
        <v>80890</v>
      </c>
      <c r="EF10" s="4">
        <f t="shared" si="731"/>
        <v>1030988.3300000001</v>
      </c>
      <c r="EG10" s="4">
        <f>265+2250</f>
        <v>2515</v>
      </c>
      <c r="EH10" s="4">
        <v>2250</v>
      </c>
      <c r="EI10" s="4">
        <f>750+3000</f>
        <v>3750</v>
      </c>
      <c r="EJ10" s="4">
        <v>3000</v>
      </c>
      <c r="EK10" s="4">
        <v>3000</v>
      </c>
      <c r="EL10" s="4">
        <f>2250-450</f>
        <v>1800</v>
      </c>
      <c r="EM10" s="32">
        <v>1800</v>
      </c>
      <c r="EN10" s="4">
        <v>1800</v>
      </c>
      <c r="EO10" s="4">
        <v>2250</v>
      </c>
      <c r="EP10" s="4">
        <v>2250</v>
      </c>
      <c r="EQ10" s="4">
        <v>2250</v>
      </c>
      <c r="ER10" s="4">
        <f>2250-1350</f>
        <v>900</v>
      </c>
      <c r="ES10" s="4">
        <f t="shared" si="732"/>
        <v>27565</v>
      </c>
      <c r="ET10" s="4">
        <v>1400</v>
      </c>
      <c r="EU10" s="4">
        <v>1400</v>
      </c>
      <c r="EV10" s="4">
        <v>1400</v>
      </c>
      <c r="EW10" s="4">
        <v>1400</v>
      </c>
      <c r="EX10" s="4">
        <f>1463+248</f>
        <v>1711</v>
      </c>
      <c r="EY10" s="4">
        <v>1463</v>
      </c>
      <c r="EZ10" s="32">
        <v>1463</v>
      </c>
      <c r="FA10" s="4">
        <v>1463</v>
      </c>
      <c r="FB10" s="4">
        <v>1463</v>
      </c>
      <c r="FC10" s="4">
        <v>1463</v>
      </c>
      <c r="FD10" s="4">
        <v>1463</v>
      </c>
      <c r="FE10" s="4">
        <v>1463</v>
      </c>
      <c r="FF10" s="4">
        <f t="shared" si="733"/>
        <v>17552</v>
      </c>
      <c r="FG10" s="4">
        <f t="shared" si="734"/>
        <v>1076105.33</v>
      </c>
      <c r="FH10" s="4">
        <v>506010</v>
      </c>
      <c r="FI10" s="4">
        <v>506010</v>
      </c>
      <c r="FJ10" s="4">
        <v>506010</v>
      </c>
      <c r="FK10" s="4">
        <v>506010</v>
      </c>
      <c r="FL10" s="4">
        <f>517076.21+81920</f>
        <v>598996.21</v>
      </c>
      <c r="FM10" s="4">
        <v>521457.74</v>
      </c>
      <c r="FN10" s="32">
        <f>526490+42000</f>
        <v>568490</v>
      </c>
      <c r="FO10" s="4">
        <f>526490+42000</f>
        <v>568490</v>
      </c>
      <c r="FP10" s="4">
        <f>526490+42000</f>
        <v>568490</v>
      </c>
      <c r="FQ10" s="4">
        <f>502850+40000</f>
        <v>542850</v>
      </c>
      <c r="FR10" s="4">
        <f>502850+40000</f>
        <v>542850</v>
      </c>
      <c r="FS10" s="4">
        <f>502850+40000</f>
        <v>542850</v>
      </c>
      <c r="FT10" s="4">
        <f t="shared" si="735"/>
        <v>6478513.9500000002</v>
      </c>
      <c r="FU10" s="4">
        <v>15750</v>
      </c>
      <c r="FV10" s="4">
        <v>15750</v>
      </c>
      <c r="FW10" s="4">
        <v>15750</v>
      </c>
      <c r="FX10" s="4">
        <v>15750</v>
      </c>
      <c r="FY10" s="4">
        <v>15504</v>
      </c>
      <c r="FZ10" s="4">
        <f>15723-3144</f>
        <v>12579</v>
      </c>
      <c r="GA10" s="32">
        <v>12600</v>
      </c>
      <c r="GB10" s="4">
        <v>12600</v>
      </c>
      <c r="GC10" s="4">
        <v>15750</v>
      </c>
      <c r="GD10" s="4">
        <v>15000</v>
      </c>
      <c r="GE10" s="4">
        <v>15000</v>
      </c>
      <c r="GF10" s="4">
        <f>15000-9000</f>
        <v>6000</v>
      </c>
      <c r="GG10" s="4">
        <f t="shared" si="736"/>
        <v>168033</v>
      </c>
      <c r="GH10" s="4">
        <v>12379</v>
      </c>
      <c r="GI10" s="4">
        <v>12379</v>
      </c>
      <c r="GJ10" s="4">
        <v>12379</v>
      </c>
      <c r="GK10" s="4">
        <v>12379</v>
      </c>
      <c r="GL10" s="4">
        <f>12936+2236</f>
        <v>15172</v>
      </c>
      <c r="GM10" s="4">
        <v>12936</v>
      </c>
      <c r="GN10" s="32">
        <v>12936</v>
      </c>
      <c r="GO10" s="4">
        <v>12936</v>
      </c>
      <c r="GP10" s="4">
        <v>12144</v>
      </c>
      <c r="GQ10" s="4">
        <v>12729</v>
      </c>
      <c r="GR10" s="4">
        <v>12729</v>
      </c>
      <c r="GS10" s="4">
        <v>12729</v>
      </c>
      <c r="GT10" s="4">
        <f t="shared" si="737"/>
        <v>153827</v>
      </c>
      <c r="GU10" s="4">
        <f t="shared" si="738"/>
        <v>6800373.9500000002</v>
      </c>
      <c r="GV10" s="4">
        <v>320440</v>
      </c>
      <c r="GW10" s="4">
        <f>19500+339940</f>
        <v>359440</v>
      </c>
      <c r="GX10" s="4">
        <v>339440</v>
      </c>
      <c r="GY10" s="4">
        <v>339940</v>
      </c>
      <c r="GZ10" s="4">
        <f>352920+51920</f>
        <v>404840</v>
      </c>
      <c r="HA10" s="4">
        <v>352920</v>
      </c>
      <c r="HB10" s="32">
        <f t="shared" ref="HB10:HG10" si="820">352920+28000</f>
        <v>380920</v>
      </c>
      <c r="HC10" s="4">
        <f t="shared" si="820"/>
        <v>380920</v>
      </c>
      <c r="HD10" s="4">
        <f t="shared" si="820"/>
        <v>380920</v>
      </c>
      <c r="HE10" s="4">
        <f t="shared" si="820"/>
        <v>380920</v>
      </c>
      <c r="HF10" s="4">
        <f t="shared" si="820"/>
        <v>380920</v>
      </c>
      <c r="HG10" s="4">
        <f t="shared" si="820"/>
        <v>380920</v>
      </c>
      <c r="HH10" s="4">
        <f t="shared" si="739"/>
        <v>4402540</v>
      </c>
      <c r="HI10" s="4">
        <v>9750</v>
      </c>
      <c r="HJ10" s="4">
        <f>750+10500</f>
        <v>11250</v>
      </c>
      <c r="HK10" s="4">
        <v>10500</v>
      </c>
      <c r="HL10" s="4">
        <v>10500</v>
      </c>
      <c r="HM10" s="4">
        <v>10500</v>
      </c>
      <c r="HN10" s="4">
        <f>10500-2100</f>
        <v>8400</v>
      </c>
      <c r="HO10" s="32">
        <v>8400</v>
      </c>
      <c r="HP10" s="4">
        <v>8400</v>
      </c>
      <c r="HQ10" s="4">
        <v>10500</v>
      </c>
      <c r="HR10" s="4">
        <v>10500</v>
      </c>
      <c r="HS10" s="4">
        <v>10500</v>
      </c>
      <c r="HT10" s="4">
        <f>10500-6300</f>
        <v>4200</v>
      </c>
      <c r="HU10" s="4">
        <f t="shared" si="740"/>
        <v>113400</v>
      </c>
      <c r="HV10" s="4">
        <v>8852</v>
      </c>
      <c r="HW10" s="4">
        <v>8852</v>
      </c>
      <c r="HX10" s="4">
        <v>8852</v>
      </c>
      <c r="HY10" s="4">
        <v>8852</v>
      </c>
      <c r="HZ10" s="4">
        <f>9211+1444</f>
        <v>10655</v>
      </c>
      <c r="IA10" s="4">
        <v>9211</v>
      </c>
      <c r="IB10" s="32">
        <v>9211</v>
      </c>
      <c r="IC10" s="4">
        <v>9211</v>
      </c>
      <c r="ID10" s="4">
        <v>9211</v>
      </c>
      <c r="IE10" s="4">
        <v>9211</v>
      </c>
      <c r="IF10" s="4">
        <v>9211</v>
      </c>
      <c r="IG10" s="4">
        <v>9211</v>
      </c>
      <c r="IH10" s="4">
        <f t="shared" si="741"/>
        <v>110540</v>
      </c>
      <c r="II10" s="4">
        <f t="shared" si="742"/>
        <v>4626480</v>
      </c>
      <c r="IJ10" s="4">
        <v>281600</v>
      </c>
      <c r="IK10" s="4">
        <f>19500+301100</f>
        <v>320600</v>
      </c>
      <c r="IL10" s="4">
        <v>301100</v>
      </c>
      <c r="IM10" s="4">
        <v>296979.03000000003</v>
      </c>
      <c r="IN10" s="4">
        <f>286220+46940.97</f>
        <v>333160.96999999997</v>
      </c>
      <c r="IO10" s="4">
        <v>303420</v>
      </c>
      <c r="IP10" s="32">
        <f t="shared" ref="IP10:IU10" si="821">312880+26000</f>
        <v>338880</v>
      </c>
      <c r="IQ10" s="4">
        <f t="shared" si="821"/>
        <v>338880</v>
      </c>
      <c r="IR10" s="4">
        <f t="shared" si="821"/>
        <v>338880</v>
      </c>
      <c r="IS10" s="4">
        <f t="shared" si="821"/>
        <v>338880</v>
      </c>
      <c r="IT10" s="4">
        <f t="shared" si="821"/>
        <v>338880</v>
      </c>
      <c r="IU10" s="4">
        <f t="shared" si="821"/>
        <v>338880</v>
      </c>
      <c r="IV10" s="4">
        <f t="shared" si="743"/>
        <v>3870140</v>
      </c>
      <c r="IW10" s="4">
        <v>9000</v>
      </c>
      <c r="IX10" s="4">
        <f>750+9750</f>
        <v>10500</v>
      </c>
      <c r="IY10" s="4">
        <v>9750</v>
      </c>
      <c r="IZ10" s="4">
        <v>9750</v>
      </c>
      <c r="JA10" s="4">
        <v>9000</v>
      </c>
      <c r="JB10" s="4">
        <f>9750-1950</f>
        <v>7800</v>
      </c>
      <c r="JC10" s="32">
        <v>7800</v>
      </c>
      <c r="JD10" s="4">
        <v>7800</v>
      </c>
      <c r="JE10" s="4">
        <v>9750</v>
      </c>
      <c r="JF10" s="4">
        <v>9750</v>
      </c>
      <c r="JG10" s="4">
        <v>9750</v>
      </c>
      <c r="JH10" s="4">
        <f>9750-5850</f>
        <v>3900</v>
      </c>
      <c r="JI10" s="4">
        <f t="shared" si="744"/>
        <v>104550</v>
      </c>
      <c r="JJ10" s="4">
        <v>5294</v>
      </c>
      <c r="JK10" s="4">
        <v>5294</v>
      </c>
      <c r="JL10" s="4">
        <v>5294</v>
      </c>
      <c r="JM10" s="4">
        <v>6384</v>
      </c>
      <c r="JN10" s="4">
        <f>6010+1013</f>
        <v>7023</v>
      </c>
      <c r="JO10" s="4">
        <v>7884</v>
      </c>
      <c r="JP10" s="32">
        <v>7366</v>
      </c>
      <c r="JQ10" s="4">
        <v>7366</v>
      </c>
      <c r="JR10" s="4">
        <v>7366</v>
      </c>
      <c r="JS10" s="4">
        <v>7366</v>
      </c>
      <c r="JT10" s="4">
        <v>7366</v>
      </c>
      <c r="JU10" s="4">
        <v>7366</v>
      </c>
      <c r="JV10" s="4">
        <f t="shared" si="745"/>
        <v>81369</v>
      </c>
      <c r="JW10" s="4">
        <f t="shared" si="746"/>
        <v>4056059</v>
      </c>
      <c r="JX10" s="4">
        <v>46170</v>
      </c>
      <c r="JY10" s="4">
        <v>46170</v>
      </c>
      <c r="JZ10" s="4">
        <v>46170</v>
      </c>
      <c r="KA10" s="4">
        <v>46170</v>
      </c>
      <c r="KB10" s="4">
        <f>43140+7880</f>
        <v>51020</v>
      </c>
      <c r="KC10" s="4">
        <v>43140</v>
      </c>
      <c r="KD10" s="32">
        <f t="shared" ref="KD10:KI10" si="822">48140+4000</f>
        <v>52140</v>
      </c>
      <c r="KE10" s="4">
        <f t="shared" si="822"/>
        <v>52140</v>
      </c>
      <c r="KF10" s="4">
        <f t="shared" si="822"/>
        <v>52140</v>
      </c>
      <c r="KG10" s="4">
        <f t="shared" si="822"/>
        <v>52140</v>
      </c>
      <c r="KH10" s="4">
        <f t="shared" si="822"/>
        <v>52140</v>
      </c>
      <c r="KI10" s="4">
        <f t="shared" si="822"/>
        <v>52140</v>
      </c>
      <c r="KJ10" s="4">
        <f t="shared" si="747"/>
        <v>591680</v>
      </c>
      <c r="KK10" s="4">
        <v>1500</v>
      </c>
      <c r="KL10" s="4">
        <v>1500</v>
      </c>
      <c r="KM10" s="4">
        <v>1500</v>
      </c>
      <c r="KN10" s="4">
        <v>1500</v>
      </c>
      <c r="KO10" s="4">
        <v>1500</v>
      </c>
      <c r="KP10" s="4">
        <f>1500-300</f>
        <v>1200</v>
      </c>
      <c r="KQ10" s="32">
        <v>1200</v>
      </c>
      <c r="KR10" s="4">
        <v>1200</v>
      </c>
      <c r="KS10" s="4">
        <v>1500</v>
      </c>
      <c r="KT10" s="4">
        <v>1500</v>
      </c>
      <c r="KU10" s="4">
        <v>1500</v>
      </c>
      <c r="KV10" s="4">
        <f>1500-900</f>
        <v>600</v>
      </c>
      <c r="KW10" s="4">
        <f t="shared" si="748"/>
        <v>16200</v>
      </c>
      <c r="KX10" s="4">
        <v>771</v>
      </c>
      <c r="KY10" s="4">
        <v>771</v>
      </c>
      <c r="KZ10" s="4">
        <v>771</v>
      </c>
      <c r="LA10" s="4">
        <v>771</v>
      </c>
      <c r="LB10" s="4">
        <f>801+120</f>
        <v>921</v>
      </c>
      <c r="LC10" s="4">
        <v>801</v>
      </c>
      <c r="LD10" s="32">
        <v>801</v>
      </c>
      <c r="LE10" s="4">
        <v>801</v>
      </c>
      <c r="LF10" s="4">
        <v>801</v>
      </c>
      <c r="LG10" s="4">
        <v>801</v>
      </c>
      <c r="LH10" s="4">
        <v>801</v>
      </c>
      <c r="LI10" s="4">
        <v>801</v>
      </c>
      <c r="LJ10" s="4">
        <f t="shared" si="749"/>
        <v>9612</v>
      </c>
      <c r="LK10" s="4">
        <f t="shared" si="750"/>
        <v>617492</v>
      </c>
      <c r="LL10" s="4">
        <v>123760</v>
      </c>
      <c r="LM10" s="4">
        <v>123760</v>
      </c>
      <c r="LN10" s="4">
        <v>123760</v>
      </c>
      <c r="LO10" s="4">
        <v>123760</v>
      </c>
      <c r="LP10" s="4">
        <f>128620+19440</f>
        <v>148060</v>
      </c>
      <c r="LQ10" s="4">
        <v>128620</v>
      </c>
      <c r="LR10" s="32">
        <f t="shared" ref="LR10:LW10" si="823">128620+10000</f>
        <v>138620</v>
      </c>
      <c r="LS10" s="4">
        <f t="shared" si="823"/>
        <v>138620</v>
      </c>
      <c r="LT10" s="4">
        <f t="shared" si="823"/>
        <v>138620</v>
      </c>
      <c r="LU10" s="4">
        <f t="shared" si="823"/>
        <v>138620</v>
      </c>
      <c r="LV10" s="4">
        <f t="shared" si="823"/>
        <v>138620</v>
      </c>
      <c r="LW10" s="4">
        <f t="shared" si="823"/>
        <v>138620</v>
      </c>
      <c r="LX10" s="4">
        <f t="shared" si="751"/>
        <v>1603440</v>
      </c>
      <c r="LY10" s="4">
        <v>3750</v>
      </c>
      <c r="LZ10" s="4">
        <v>3750</v>
      </c>
      <c r="MA10" s="4">
        <v>3750</v>
      </c>
      <c r="MB10" s="4">
        <v>3750</v>
      </c>
      <c r="MC10" s="4">
        <v>3750</v>
      </c>
      <c r="MD10" s="4">
        <f>3750-750</f>
        <v>3000</v>
      </c>
      <c r="ME10" s="32">
        <v>3000</v>
      </c>
      <c r="MF10" s="4">
        <v>3000</v>
      </c>
      <c r="MG10" s="4">
        <v>3750</v>
      </c>
      <c r="MH10" s="4">
        <v>3750</v>
      </c>
      <c r="MI10" s="4">
        <v>3750</v>
      </c>
      <c r="MJ10" s="4">
        <f>3750-2250</f>
        <v>1500</v>
      </c>
      <c r="MK10" s="4">
        <f t="shared" si="752"/>
        <v>40500</v>
      </c>
      <c r="ML10" s="4">
        <v>3712</v>
      </c>
      <c r="MM10" s="4">
        <v>3712</v>
      </c>
      <c r="MN10" s="4">
        <v>3712</v>
      </c>
      <c r="MO10" s="4">
        <v>3712</v>
      </c>
      <c r="MP10" s="4">
        <f>3860+584</f>
        <v>4444</v>
      </c>
      <c r="MQ10" s="4">
        <v>3860</v>
      </c>
      <c r="MR10" s="32">
        <v>3860</v>
      </c>
      <c r="MS10" s="4">
        <v>3860</v>
      </c>
      <c r="MT10" s="4">
        <v>3860</v>
      </c>
      <c r="MU10" s="4">
        <v>3860</v>
      </c>
      <c r="MV10" s="4">
        <v>3860</v>
      </c>
      <c r="MW10" s="4">
        <v>3860</v>
      </c>
      <c r="MX10" s="4">
        <f t="shared" si="753"/>
        <v>46312</v>
      </c>
      <c r="MY10" s="4">
        <f t="shared" si="754"/>
        <v>1690252</v>
      </c>
      <c r="MZ10" s="4">
        <v>293670</v>
      </c>
      <c r="NA10" s="4">
        <v>293670</v>
      </c>
      <c r="NB10" s="4">
        <v>293670</v>
      </c>
      <c r="NC10" s="4">
        <v>293670</v>
      </c>
      <c r="ND10" s="4">
        <f>305590+47680</f>
        <v>353270</v>
      </c>
      <c r="NE10" s="4">
        <v>305590</v>
      </c>
      <c r="NF10" s="32">
        <f t="shared" ref="NF10:NK10" si="824">305590+24000</f>
        <v>329590</v>
      </c>
      <c r="NG10" s="4">
        <f t="shared" si="824"/>
        <v>329590</v>
      </c>
      <c r="NH10" s="4">
        <f t="shared" si="824"/>
        <v>329590</v>
      </c>
      <c r="NI10" s="4">
        <f t="shared" si="824"/>
        <v>329590</v>
      </c>
      <c r="NJ10" s="4">
        <f t="shared" si="824"/>
        <v>329590</v>
      </c>
      <c r="NK10" s="4">
        <f t="shared" si="824"/>
        <v>329590</v>
      </c>
      <c r="NL10" s="4">
        <f t="shared" si="755"/>
        <v>3811080</v>
      </c>
      <c r="NM10" s="4">
        <v>9000</v>
      </c>
      <c r="NN10" s="4">
        <v>9000</v>
      </c>
      <c r="NO10" s="4">
        <v>9000</v>
      </c>
      <c r="NP10" s="4">
        <v>9000</v>
      </c>
      <c r="NQ10" s="4">
        <v>9000</v>
      </c>
      <c r="NR10" s="4">
        <f>9000-1800</f>
        <v>7200</v>
      </c>
      <c r="NS10" s="32">
        <v>7200</v>
      </c>
      <c r="NT10" s="4">
        <v>7200</v>
      </c>
      <c r="NU10" s="4">
        <v>9000</v>
      </c>
      <c r="NV10" s="4">
        <v>9000</v>
      </c>
      <c r="NW10" s="4">
        <v>9000</v>
      </c>
      <c r="NX10" s="4">
        <f>9000-5400</f>
        <v>3600</v>
      </c>
      <c r="NY10" s="4">
        <f t="shared" si="756"/>
        <v>97200</v>
      </c>
      <c r="NZ10" s="4">
        <v>3049</v>
      </c>
      <c r="OA10" s="4">
        <v>3049</v>
      </c>
      <c r="OB10" s="4">
        <v>3049</v>
      </c>
      <c r="OC10" s="4">
        <v>3049</v>
      </c>
      <c r="OD10" s="4">
        <f>3180+516</f>
        <v>3696</v>
      </c>
      <c r="OE10" s="4">
        <v>2401</v>
      </c>
      <c r="OF10" s="32">
        <v>2401</v>
      </c>
      <c r="OG10" s="4">
        <v>2401</v>
      </c>
      <c r="OH10" s="4">
        <v>2401</v>
      </c>
      <c r="OI10" s="4">
        <v>2401</v>
      </c>
      <c r="OJ10" s="4">
        <v>2401</v>
      </c>
      <c r="OK10" s="4">
        <v>2401</v>
      </c>
      <c r="OL10" s="4">
        <f t="shared" si="757"/>
        <v>32699</v>
      </c>
      <c r="OM10" s="4">
        <f t="shared" si="758"/>
        <v>3940979</v>
      </c>
      <c r="ON10" s="4">
        <v>169410</v>
      </c>
      <c r="OO10" s="4">
        <v>169410</v>
      </c>
      <c r="OP10" s="4">
        <v>169410</v>
      </c>
      <c r="OQ10" s="4">
        <v>169410</v>
      </c>
      <c r="OR10" s="4">
        <f>176260+27400</f>
        <v>203660</v>
      </c>
      <c r="OS10" s="4">
        <v>176260</v>
      </c>
      <c r="OT10" s="32">
        <f t="shared" ref="OT10:OY10" si="825">176260+14000</f>
        <v>190260</v>
      </c>
      <c r="OU10" s="4">
        <f t="shared" si="825"/>
        <v>190260</v>
      </c>
      <c r="OV10" s="4">
        <f t="shared" si="825"/>
        <v>190260</v>
      </c>
      <c r="OW10" s="4">
        <f t="shared" si="825"/>
        <v>190260</v>
      </c>
      <c r="OX10" s="4">
        <f t="shared" si="825"/>
        <v>190260</v>
      </c>
      <c r="OY10" s="4">
        <f t="shared" si="825"/>
        <v>190260</v>
      </c>
      <c r="OZ10" s="4">
        <f t="shared" si="759"/>
        <v>2199120</v>
      </c>
      <c r="PA10" s="4">
        <v>5250</v>
      </c>
      <c r="PB10" s="4">
        <v>5250</v>
      </c>
      <c r="PC10" s="4">
        <v>5250</v>
      </c>
      <c r="PD10" s="4">
        <v>5250</v>
      </c>
      <c r="PE10" s="4">
        <v>5250</v>
      </c>
      <c r="PF10" s="4">
        <f>5250-1050</f>
        <v>4200</v>
      </c>
      <c r="PG10" s="32">
        <v>4200</v>
      </c>
      <c r="PH10" s="4">
        <v>4200</v>
      </c>
      <c r="PI10" s="4">
        <v>5250</v>
      </c>
      <c r="PJ10" s="4">
        <v>5250</v>
      </c>
      <c r="PK10" s="4">
        <v>5250</v>
      </c>
      <c r="PL10" s="4">
        <f>5250-3150</f>
        <v>2100</v>
      </c>
      <c r="PM10" s="4">
        <f t="shared" si="760"/>
        <v>56700</v>
      </c>
      <c r="PN10" s="4">
        <v>3570</v>
      </c>
      <c r="PO10" s="4">
        <v>3570</v>
      </c>
      <c r="PP10" s="4">
        <v>3570</v>
      </c>
      <c r="PQ10" s="4">
        <v>3570</v>
      </c>
      <c r="PR10" s="4">
        <f>3712+564</f>
        <v>4276</v>
      </c>
      <c r="PS10" s="4">
        <v>4494</v>
      </c>
      <c r="PT10" s="32">
        <v>4494</v>
      </c>
      <c r="PU10" s="4">
        <v>4494</v>
      </c>
      <c r="PV10" s="4">
        <v>4494</v>
      </c>
      <c r="PW10" s="4">
        <v>4494</v>
      </c>
      <c r="PX10" s="4">
        <v>4494</v>
      </c>
      <c r="PY10" s="4">
        <v>4494</v>
      </c>
      <c r="PZ10" s="4">
        <f t="shared" si="761"/>
        <v>50014</v>
      </c>
      <c r="QA10" s="4">
        <f t="shared" si="762"/>
        <v>2305834</v>
      </c>
      <c r="QB10" s="4">
        <v>323270</v>
      </c>
      <c r="QC10" s="4">
        <f>19500+342770</f>
        <v>362270</v>
      </c>
      <c r="QD10" s="4">
        <v>342770</v>
      </c>
      <c r="QE10" s="4">
        <v>342770</v>
      </c>
      <c r="QF10" s="4">
        <f>355850+52320</f>
        <v>408170</v>
      </c>
      <c r="QG10" s="4">
        <v>355850</v>
      </c>
      <c r="QH10" s="32">
        <f t="shared" ref="QH10:QM10" si="826">355850+28000</f>
        <v>383850</v>
      </c>
      <c r="QI10" s="4">
        <f t="shared" si="826"/>
        <v>383850</v>
      </c>
      <c r="QJ10" s="4">
        <f t="shared" si="826"/>
        <v>383850</v>
      </c>
      <c r="QK10" s="4">
        <f t="shared" si="826"/>
        <v>383850</v>
      </c>
      <c r="QL10" s="4">
        <f t="shared" si="826"/>
        <v>383850</v>
      </c>
      <c r="QM10" s="4">
        <f t="shared" si="826"/>
        <v>383850</v>
      </c>
      <c r="QN10" s="4">
        <f t="shared" si="763"/>
        <v>4438200</v>
      </c>
      <c r="QO10" s="4">
        <v>9750</v>
      </c>
      <c r="QP10" s="4">
        <f>750+10500</f>
        <v>11250</v>
      </c>
      <c r="QQ10" s="4">
        <v>10500</v>
      </c>
      <c r="QR10" s="4">
        <v>10500</v>
      </c>
      <c r="QS10" s="4">
        <v>10500</v>
      </c>
      <c r="QT10" s="4">
        <f>10500-2100</f>
        <v>8400</v>
      </c>
      <c r="QU10" s="32">
        <v>8400</v>
      </c>
      <c r="QV10" s="4">
        <v>8400</v>
      </c>
      <c r="QW10" s="4">
        <v>10500</v>
      </c>
      <c r="QX10" s="4">
        <v>10500</v>
      </c>
      <c r="QY10" s="4">
        <v>10500</v>
      </c>
      <c r="QZ10" s="4">
        <f>10500-6300</f>
        <v>4200</v>
      </c>
      <c r="RA10" s="4">
        <f t="shared" si="764"/>
        <v>113400</v>
      </c>
      <c r="RB10" s="4">
        <v>9698</v>
      </c>
      <c r="RC10" s="4">
        <v>9698</v>
      </c>
      <c r="RD10" s="4">
        <v>9698</v>
      </c>
      <c r="RE10" s="4">
        <v>9698</v>
      </c>
      <c r="RF10" s="4">
        <f>10091+1572</f>
        <v>11663</v>
      </c>
      <c r="RG10" s="4">
        <v>10091</v>
      </c>
      <c r="RH10" s="32">
        <v>10091</v>
      </c>
      <c r="RI10" s="4">
        <v>10091</v>
      </c>
      <c r="RJ10" s="4">
        <v>10091</v>
      </c>
      <c r="RK10" s="4">
        <v>10091</v>
      </c>
      <c r="RL10" s="4">
        <v>10091</v>
      </c>
      <c r="RM10" s="4">
        <v>10091</v>
      </c>
      <c r="RN10" s="4">
        <f t="shared" si="765"/>
        <v>121092</v>
      </c>
      <c r="RO10" s="4">
        <f>+QN10+RA10+RN10</f>
        <v>4672692</v>
      </c>
      <c r="RP10" s="4">
        <v>97460</v>
      </c>
      <c r="RQ10" s="4">
        <v>97460</v>
      </c>
      <c r="RR10" s="4">
        <v>97460</v>
      </c>
      <c r="RS10" s="4">
        <v>97460</v>
      </c>
      <c r="RT10" s="4">
        <f>101690+16920</f>
        <v>118610</v>
      </c>
      <c r="RU10" s="4">
        <v>101690</v>
      </c>
      <c r="RV10" s="32">
        <f t="shared" ref="RV10:SA10" si="827">101690+8000</f>
        <v>109690</v>
      </c>
      <c r="RW10" s="4">
        <f t="shared" si="827"/>
        <v>109690</v>
      </c>
      <c r="RX10" s="4">
        <f t="shared" si="827"/>
        <v>109690</v>
      </c>
      <c r="RY10" s="4">
        <f t="shared" si="827"/>
        <v>109690</v>
      </c>
      <c r="RZ10" s="4">
        <f t="shared" si="827"/>
        <v>109690</v>
      </c>
      <c r="SA10" s="4">
        <f t="shared" si="827"/>
        <v>109690</v>
      </c>
      <c r="SB10" s="4">
        <f t="shared" si="767"/>
        <v>1268280</v>
      </c>
      <c r="SC10" s="4">
        <v>3000</v>
      </c>
      <c r="SD10" s="4">
        <v>3000</v>
      </c>
      <c r="SE10" s="4">
        <v>3000</v>
      </c>
      <c r="SF10" s="4">
        <v>3000</v>
      </c>
      <c r="SG10" s="4">
        <v>3000</v>
      </c>
      <c r="SH10" s="4">
        <f>3000-600</f>
        <v>2400</v>
      </c>
      <c r="SI10" s="32">
        <v>2400</v>
      </c>
      <c r="SJ10" s="4">
        <v>2400</v>
      </c>
      <c r="SK10" s="4">
        <v>3000</v>
      </c>
      <c r="SL10" s="4">
        <v>3000</v>
      </c>
      <c r="SM10" s="4">
        <v>3000</v>
      </c>
      <c r="SN10" s="4">
        <f>3000-1800</f>
        <v>1200</v>
      </c>
      <c r="SO10" s="4">
        <f t="shared" si="768"/>
        <v>32400</v>
      </c>
      <c r="SP10" s="4">
        <v>2282</v>
      </c>
      <c r="SQ10" s="4">
        <v>2282</v>
      </c>
      <c r="SR10" s="4">
        <v>2282</v>
      </c>
      <c r="SS10" s="4">
        <v>2282</v>
      </c>
      <c r="ST10" s="4">
        <f>2388+424</f>
        <v>2812</v>
      </c>
      <c r="SU10" s="4">
        <v>2388</v>
      </c>
      <c r="SV10" s="32">
        <v>2388</v>
      </c>
      <c r="SW10" s="4">
        <v>2388</v>
      </c>
      <c r="SX10" s="4">
        <v>2388</v>
      </c>
      <c r="SY10" s="4">
        <v>2388</v>
      </c>
      <c r="SZ10" s="4">
        <v>2388</v>
      </c>
      <c r="TA10" s="4">
        <v>2388</v>
      </c>
      <c r="TB10" s="4">
        <f t="shared" si="769"/>
        <v>28656</v>
      </c>
      <c r="TC10" s="4">
        <f t="shared" si="770"/>
        <v>1329336</v>
      </c>
      <c r="TD10" s="4">
        <v>365490</v>
      </c>
      <c r="TE10" s="4">
        <v>365490</v>
      </c>
      <c r="TF10" s="4">
        <v>365490</v>
      </c>
      <c r="TG10" s="4">
        <v>365490</v>
      </c>
      <c r="TH10" s="4">
        <f>380260+59080</f>
        <v>439340</v>
      </c>
      <c r="TI10" s="4">
        <v>380260</v>
      </c>
      <c r="TJ10" s="32">
        <f t="shared" ref="TJ10:TO10" si="828">380260+30000</f>
        <v>410260</v>
      </c>
      <c r="TK10" s="4">
        <f t="shared" si="828"/>
        <v>410260</v>
      </c>
      <c r="TL10" s="4">
        <f t="shared" si="828"/>
        <v>410260</v>
      </c>
      <c r="TM10" s="4">
        <f t="shared" si="828"/>
        <v>410260</v>
      </c>
      <c r="TN10" s="4">
        <f t="shared" si="828"/>
        <v>410260</v>
      </c>
      <c r="TO10" s="4">
        <f t="shared" si="828"/>
        <v>410260</v>
      </c>
      <c r="TP10" s="4">
        <f t="shared" si="771"/>
        <v>4743120</v>
      </c>
      <c r="TQ10" s="4">
        <v>11250</v>
      </c>
      <c r="TR10" s="4">
        <v>11250</v>
      </c>
      <c r="TS10" s="4">
        <v>11250</v>
      </c>
      <c r="TT10" s="4">
        <v>11250</v>
      </c>
      <c r="TU10" s="4">
        <v>11250</v>
      </c>
      <c r="TV10" s="4">
        <f>11250-2250</f>
        <v>9000</v>
      </c>
      <c r="TW10" s="32">
        <v>9000</v>
      </c>
      <c r="TX10" s="4">
        <v>9000</v>
      </c>
      <c r="TY10" s="4">
        <v>11250</v>
      </c>
      <c r="TZ10" s="4">
        <v>11250</v>
      </c>
      <c r="UA10" s="4">
        <v>11250</v>
      </c>
      <c r="UB10" s="4">
        <f>11250-6750</f>
        <v>4500</v>
      </c>
      <c r="UC10" s="4">
        <f t="shared" si="772"/>
        <v>121500</v>
      </c>
      <c r="UD10" s="4">
        <v>7415</v>
      </c>
      <c r="UE10" s="4">
        <v>7415</v>
      </c>
      <c r="UF10" s="4">
        <v>7415</v>
      </c>
      <c r="UG10" s="4">
        <v>7415</v>
      </c>
      <c r="UH10" s="4">
        <f>7713+1192</f>
        <v>8905</v>
      </c>
      <c r="UI10" s="4">
        <v>7713</v>
      </c>
      <c r="UJ10" s="32">
        <v>7713</v>
      </c>
      <c r="UK10" s="4">
        <v>7713</v>
      </c>
      <c r="UL10" s="4">
        <v>7713</v>
      </c>
      <c r="UM10" s="4">
        <v>7713</v>
      </c>
      <c r="UN10" s="4">
        <v>7713</v>
      </c>
      <c r="UO10" s="4">
        <v>7713</v>
      </c>
      <c r="UP10" s="4">
        <f t="shared" si="773"/>
        <v>92556</v>
      </c>
      <c r="UQ10" s="4">
        <f t="shared" si="774"/>
        <v>4957176</v>
      </c>
      <c r="UR10" s="4">
        <v>72300</v>
      </c>
      <c r="US10" s="4">
        <v>72300</v>
      </c>
      <c r="UT10" s="4">
        <v>72300</v>
      </c>
      <c r="UU10" s="4">
        <v>72300</v>
      </c>
      <c r="UV10" s="4">
        <f>75320+12080</f>
        <v>87400</v>
      </c>
      <c r="UW10" s="4">
        <v>75320</v>
      </c>
      <c r="UX10" s="32">
        <f t="shared" ref="UX10:VC10" si="829">75320+6000</f>
        <v>81320</v>
      </c>
      <c r="UY10" s="4">
        <f t="shared" si="829"/>
        <v>81320</v>
      </c>
      <c r="UZ10" s="4">
        <f t="shared" si="829"/>
        <v>81320</v>
      </c>
      <c r="VA10" s="4">
        <f t="shared" si="829"/>
        <v>81320</v>
      </c>
      <c r="VB10" s="4">
        <f t="shared" si="829"/>
        <v>81320</v>
      </c>
      <c r="VC10" s="4">
        <f t="shared" si="829"/>
        <v>81320</v>
      </c>
      <c r="VD10" s="4">
        <f t="shared" si="775"/>
        <v>939840</v>
      </c>
      <c r="VE10" s="4">
        <v>2250</v>
      </c>
      <c r="VF10" s="4">
        <v>2250</v>
      </c>
      <c r="VG10" s="4">
        <v>2250</v>
      </c>
      <c r="VH10" s="4">
        <v>2250</v>
      </c>
      <c r="VI10" s="4">
        <v>2250</v>
      </c>
      <c r="VJ10" s="4">
        <f>2250-450</f>
        <v>1800</v>
      </c>
      <c r="VK10" s="32">
        <v>1800</v>
      </c>
      <c r="VL10" s="4">
        <v>1800</v>
      </c>
      <c r="VM10" s="4">
        <v>2250</v>
      </c>
      <c r="VN10" s="4">
        <v>2250</v>
      </c>
      <c r="VO10" s="4">
        <v>2250</v>
      </c>
      <c r="VP10" s="4">
        <f>2250-1350</f>
        <v>900</v>
      </c>
      <c r="VQ10" s="4">
        <f t="shared" si="776"/>
        <v>24300</v>
      </c>
      <c r="VR10" s="4">
        <v>2169</v>
      </c>
      <c r="VS10" s="4">
        <v>2169</v>
      </c>
      <c r="VT10" s="4">
        <v>2169</v>
      </c>
      <c r="VU10" s="4">
        <v>2169</v>
      </c>
      <c r="VV10" s="4">
        <f>2260+364</f>
        <v>2624</v>
      </c>
      <c r="VW10" s="4">
        <v>2260</v>
      </c>
      <c r="VX10" s="32">
        <v>2260</v>
      </c>
      <c r="VY10" s="4">
        <v>2260</v>
      </c>
      <c r="VZ10" s="4">
        <v>2260</v>
      </c>
      <c r="WA10" s="4">
        <v>2260</v>
      </c>
      <c r="WB10" s="4">
        <v>2260</v>
      </c>
      <c r="WC10" s="4">
        <v>2260</v>
      </c>
      <c r="WD10" s="4">
        <f t="shared" si="777"/>
        <v>27120</v>
      </c>
      <c r="WE10" s="4">
        <f t="shared" si="778"/>
        <v>991260</v>
      </c>
      <c r="WF10" s="4">
        <v>48910</v>
      </c>
      <c r="WG10" s="4">
        <v>48910</v>
      </c>
      <c r="WH10" s="4">
        <v>48910</v>
      </c>
      <c r="WI10" s="4">
        <v>48910</v>
      </c>
      <c r="WJ10" s="4">
        <f>51020+8440</f>
        <v>59460</v>
      </c>
      <c r="WK10" s="4">
        <v>51020</v>
      </c>
      <c r="WL10" s="32">
        <f t="shared" ref="WL10:WQ10" si="830">51020+4000</f>
        <v>55020</v>
      </c>
      <c r="WM10" s="4">
        <f t="shared" si="830"/>
        <v>55020</v>
      </c>
      <c r="WN10" s="4">
        <f t="shared" si="830"/>
        <v>55020</v>
      </c>
      <c r="WO10" s="4">
        <f t="shared" si="830"/>
        <v>55020</v>
      </c>
      <c r="WP10" s="4">
        <f t="shared" si="830"/>
        <v>55020</v>
      </c>
      <c r="WQ10" s="4">
        <f t="shared" si="830"/>
        <v>55020</v>
      </c>
      <c r="WR10" s="4">
        <f t="shared" si="779"/>
        <v>636240</v>
      </c>
      <c r="WS10" s="4">
        <v>1500</v>
      </c>
      <c r="WT10" s="4">
        <v>1500</v>
      </c>
      <c r="WU10" s="4">
        <v>1500</v>
      </c>
      <c r="WV10" s="4">
        <v>1500</v>
      </c>
      <c r="WW10" s="4">
        <v>1500</v>
      </c>
      <c r="WX10" s="4">
        <f>1500-300</f>
        <v>1200</v>
      </c>
      <c r="WY10" s="32">
        <v>1200</v>
      </c>
      <c r="WZ10" s="4">
        <v>1200</v>
      </c>
      <c r="XA10" s="4">
        <v>1500</v>
      </c>
      <c r="XB10" s="4">
        <v>1500</v>
      </c>
      <c r="XC10" s="4">
        <v>1500</v>
      </c>
      <c r="XD10" s="4">
        <f>1500-900</f>
        <v>600</v>
      </c>
      <c r="XE10" s="4">
        <f t="shared" si="780"/>
        <v>16200</v>
      </c>
      <c r="XF10" s="4">
        <v>713</v>
      </c>
      <c r="XG10" s="4">
        <v>713</v>
      </c>
      <c r="XH10" s="4">
        <v>713</v>
      </c>
      <c r="XI10" s="4">
        <v>713</v>
      </c>
      <c r="XJ10" s="4">
        <f>742+112</f>
        <v>854</v>
      </c>
      <c r="XK10" s="4">
        <v>742</v>
      </c>
      <c r="XL10" s="32">
        <v>74</v>
      </c>
      <c r="XM10" s="4">
        <v>742</v>
      </c>
      <c r="XN10" s="4">
        <v>742</v>
      </c>
      <c r="XO10" s="4">
        <v>742</v>
      </c>
      <c r="XP10" s="4">
        <v>742</v>
      </c>
      <c r="XQ10" s="4">
        <v>742</v>
      </c>
      <c r="XR10" s="4">
        <f t="shared" si="781"/>
        <v>8232</v>
      </c>
      <c r="XS10" s="4">
        <f t="shared" si="782"/>
        <v>660672</v>
      </c>
      <c r="XT10" s="4">
        <v>75270</v>
      </c>
      <c r="XU10" s="4">
        <v>75270</v>
      </c>
      <c r="XV10" s="4">
        <v>75270</v>
      </c>
      <c r="XW10" s="4">
        <v>75270</v>
      </c>
      <c r="XX10" s="4">
        <f>78160+11560</f>
        <v>89720</v>
      </c>
      <c r="XY10" s="4">
        <v>78160</v>
      </c>
      <c r="XZ10" s="32">
        <f t="shared" ref="XZ10:YE10" si="831">78160+6000</f>
        <v>84160</v>
      </c>
      <c r="YA10" s="4">
        <f t="shared" si="831"/>
        <v>84160</v>
      </c>
      <c r="YB10" s="4">
        <f t="shared" si="831"/>
        <v>84160</v>
      </c>
      <c r="YC10" s="4">
        <f t="shared" si="831"/>
        <v>84160</v>
      </c>
      <c r="YD10" s="4">
        <f t="shared" si="831"/>
        <v>84160</v>
      </c>
      <c r="YE10" s="4">
        <f t="shared" si="831"/>
        <v>84160</v>
      </c>
      <c r="YF10" s="4">
        <f t="shared" si="783"/>
        <v>973920</v>
      </c>
      <c r="YG10" s="4">
        <v>2250</v>
      </c>
      <c r="YH10" s="4">
        <v>2250</v>
      </c>
      <c r="YI10" s="4">
        <v>2250</v>
      </c>
      <c r="YJ10" s="4">
        <v>2250</v>
      </c>
      <c r="YK10" s="4">
        <v>2250</v>
      </c>
      <c r="YL10" s="4">
        <f>2250-450</f>
        <v>1800</v>
      </c>
      <c r="YM10" s="32">
        <v>1800</v>
      </c>
      <c r="YN10" s="4">
        <v>1800</v>
      </c>
      <c r="YO10" s="4">
        <v>2250</v>
      </c>
      <c r="YP10" s="4">
        <v>2250</v>
      </c>
      <c r="YQ10" s="4">
        <v>2250</v>
      </c>
      <c r="YR10" s="4">
        <f>2250-1350</f>
        <v>900</v>
      </c>
      <c r="YS10" s="4">
        <f t="shared" si="784"/>
        <v>24300</v>
      </c>
      <c r="YT10" s="4">
        <v>2258</v>
      </c>
      <c r="YU10" s="4">
        <v>2258</v>
      </c>
      <c r="YV10" s="4">
        <v>2258</v>
      </c>
      <c r="YW10" s="4">
        <v>2258</v>
      </c>
      <c r="YX10" s="4">
        <f>2345+348</f>
        <v>2693</v>
      </c>
      <c r="YY10" s="4">
        <v>2345</v>
      </c>
      <c r="YZ10" s="32">
        <v>2345</v>
      </c>
      <c r="ZA10" s="4">
        <v>2345</v>
      </c>
      <c r="ZB10" s="4">
        <v>2345</v>
      </c>
      <c r="ZC10" s="4">
        <v>2345</v>
      </c>
      <c r="ZD10" s="4">
        <v>2345</v>
      </c>
      <c r="ZE10" s="4">
        <v>2345</v>
      </c>
      <c r="ZF10" s="4">
        <f t="shared" si="785"/>
        <v>28140</v>
      </c>
      <c r="ZG10" s="4">
        <f t="shared" si="786"/>
        <v>1026360</v>
      </c>
      <c r="ZH10" s="4">
        <f>9750+65500</f>
        <v>75250</v>
      </c>
      <c r="ZI10" s="4">
        <v>65500</v>
      </c>
      <c r="ZJ10" s="4">
        <v>65500</v>
      </c>
      <c r="ZK10" s="4">
        <v>65500</v>
      </c>
      <c r="ZL10" s="4">
        <f>66900+6600</f>
        <v>73500</v>
      </c>
      <c r="ZM10" s="4">
        <v>66900</v>
      </c>
      <c r="ZN10" s="32">
        <f t="shared" ref="ZN10:ZS10" si="832">66900+6000</f>
        <v>72900</v>
      </c>
      <c r="ZO10" s="4">
        <f t="shared" si="832"/>
        <v>72900</v>
      </c>
      <c r="ZP10" s="4">
        <f t="shared" si="832"/>
        <v>72900</v>
      </c>
      <c r="ZQ10" s="4">
        <f t="shared" si="832"/>
        <v>72900</v>
      </c>
      <c r="ZR10" s="4">
        <f t="shared" si="832"/>
        <v>72900</v>
      </c>
      <c r="ZS10" s="4">
        <f t="shared" si="832"/>
        <v>72900</v>
      </c>
      <c r="ZT10" s="4">
        <f t="shared" si="787"/>
        <v>849550</v>
      </c>
      <c r="ZU10" s="4">
        <f>488+2250</f>
        <v>2738</v>
      </c>
      <c r="ZV10" s="4">
        <v>2250</v>
      </c>
      <c r="ZW10" s="4">
        <v>2250</v>
      </c>
      <c r="ZX10" s="4">
        <v>2250</v>
      </c>
      <c r="ZY10" s="4">
        <v>2250</v>
      </c>
      <c r="ZZ10" s="4">
        <f>2250-450</f>
        <v>1800</v>
      </c>
      <c r="AAA10" s="32">
        <v>1800</v>
      </c>
      <c r="AAB10" s="4">
        <v>1800</v>
      </c>
      <c r="AAC10" s="4">
        <v>2250</v>
      </c>
      <c r="AAD10" s="4">
        <v>2250</v>
      </c>
      <c r="AAE10" s="4">
        <v>2250</v>
      </c>
      <c r="AAF10" s="4">
        <f>2250-1350</f>
        <v>900</v>
      </c>
      <c r="AAG10" s="4">
        <f t="shared" si="788"/>
        <v>24788</v>
      </c>
      <c r="AAH10" s="4">
        <v>1381</v>
      </c>
      <c r="AAI10" s="4">
        <v>1381</v>
      </c>
      <c r="AAJ10" s="4">
        <v>1381</v>
      </c>
      <c r="AAK10" s="4">
        <v>1381</v>
      </c>
      <c r="AAL10" s="4">
        <f>1423+168</f>
        <v>1591</v>
      </c>
      <c r="AAM10" s="4">
        <v>1423</v>
      </c>
      <c r="AAN10" s="32">
        <v>1423</v>
      </c>
      <c r="AAO10" s="4">
        <v>1423</v>
      </c>
      <c r="AAP10" s="4">
        <v>1423</v>
      </c>
      <c r="AAQ10" s="4">
        <v>1423</v>
      </c>
      <c r="AAR10" s="4">
        <v>1423</v>
      </c>
      <c r="AAS10" s="4">
        <v>1423</v>
      </c>
      <c r="AAT10" s="4">
        <f t="shared" si="789"/>
        <v>17076</v>
      </c>
      <c r="AAU10" s="4">
        <f t="shared" si="790"/>
        <v>891414</v>
      </c>
      <c r="AAV10" s="4">
        <v>70880</v>
      </c>
      <c r="AAW10" s="4">
        <f>19500+90380</f>
        <v>109880</v>
      </c>
      <c r="AAX10" s="4">
        <v>90380</v>
      </c>
      <c r="AAY10" s="4">
        <v>90380</v>
      </c>
      <c r="AAZ10" s="4">
        <f>93350+11880</f>
        <v>105230</v>
      </c>
      <c r="ABA10" s="4">
        <v>72270</v>
      </c>
      <c r="ABB10" s="32">
        <f t="shared" ref="ABB10:ABG10" si="833">72270+6000</f>
        <v>78270</v>
      </c>
      <c r="ABC10" s="4">
        <f t="shared" si="833"/>
        <v>78270</v>
      </c>
      <c r="ABD10" s="4">
        <f t="shared" si="833"/>
        <v>78270</v>
      </c>
      <c r="ABE10" s="4">
        <f t="shared" si="833"/>
        <v>78270</v>
      </c>
      <c r="ABF10" s="4">
        <f t="shared" si="833"/>
        <v>78270</v>
      </c>
      <c r="ABG10" s="4">
        <f t="shared" si="833"/>
        <v>78270</v>
      </c>
      <c r="ABH10" s="4">
        <f t="shared" si="791"/>
        <v>1008640</v>
      </c>
      <c r="ABI10" s="4">
        <v>2250</v>
      </c>
      <c r="ABJ10" s="4">
        <f>750+3000</f>
        <v>3750</v>
      </c>
      <c r="ABK10" s="4">
        <v>3000</v>
      </c>
      <c r="ABL10" s="4">
        <v>3000</v>
      </c>
      <c r="ABM10" s="4">
        <v>3000</v>
      </c>
      <c r="ABN10" s="4">
        <f>2250-450</f>
        <v>1800</v>
      </c>
      <c r="ABO10" s="32">
        <v>1800</v>
      </c>
      <c r="ABP10" s="4">
        <v>1800</v>
      </c>
      <c r="ABQ10" s="4">
        <v>2250</v>
      </c>
      <c r="ABR10" s="4">
        <v>2250</v>
      </c>
      <c r="ABS10" s="4">
        <v>2250</v>
      </c>
      <c r="ABT10" s="4">
        <f>2250-1350</f>
        <v>900</v>
      </c>
      <c r="ABU10" s="4">
        <f t="shared" si="792"/>
        <v>28050</v>
      </c>
      <c r="ABV10" s="4">
        <v>2127</v>
      </c>
      <c r="ABW10" s="4">
        <v>2127</v>
      </c>
      <c r="ABX10" s="4">
        <v>2127</v>
      </c>
      <c r="ABY10" s="4">
        <v>2127</v>
      </c>
      <c r="ABZ10" s="4">
        <f>2215+356</f>
        <v>2571</v>
      </c>
      <c r="ACA10" s="4">
        <v>1583</v>
      </c>
      <c r="ACB10" s="32">
        <v>1583</v>
      </c>
      <c r="ACC10" s="4">
        <v>1583</v>
      </c>
      <c r="ACD10" s="4">
        <v>1583</v>
      </c>
      <c r="ACE10" s="4">
        <v>1583</v>
      </c>
      <c r="ACF10" s="4">
        <v>1583</v>
      </c>
      <c r="ACG10" s="4">
        <v>1583</v>
      </c>
      <c r="ACH10" s="4">
        <f t="shared" si="793"/>
        <v>22160</v>
      </c>
      <c r="ACI10" s="4">
        <f t="shared" si="794"/>
        <v>1058850</v>
      </c>
      <c r="ACJ10" s="4"/>
      <c r="ACK10" s="4"/>
      <c r="ACL10" s="4"/>
      <c r="ACM10" s="4"/>
      <c r="ACN10" s="4"/>
      <c r="ACO10" s="4"/>
      <c r="ACP10" s="32"/>
      <c r="ACQ10" s="4"/>
      <c r="ACR10" s="4"/>
      <c r="ACS10" s="4"/>
      <c r="ACT10" s="4"/>
      <c r="ACU10" s="4"/>
      <c r="ACV10" s="4">
        <f t="shared" si="795"/>
        <v>0</v>
      </c>
      <c r="ACW10" s="4"/>
      <c r="ACX10" s="4"/>
      <c r="ACY10" s="4"/>
      <c r="ACZ10" s="4"/>
      <c r="ADA10" s="4"/>
      <c r="ADB10" s="4"/>
      <c r="ADC10" s="32"/>
      <c r="ADD10" s="4"/>
      <c r="ADE10" s="4"/>
      <c r="ADF10" s="4"/>
      <c r="ADG10" s="4"/>
      <c r="ADH10" s="4"/>
      <c r="ADI10" s="4">
        <f t="shared" si="796"/>
        <v>0</v>
      </c>
      <c r="ADJ10" s="4"/>
      <c r="ADK10" s="4"/>
      <c r="ADL10" s="4"/>
      <c r="ADM10" s="4"/>
      <c r="ADN10" s="4"/>
      <c r="ADO10" s="4"/>
      <c r="ADP10" s="32"/>
      <c r="ADQ10" s="4"/>
      <c r="ADR10" s="4"/>
      <c r="ADS10" s="4"/>
      <c r="ADT10" s="4"/>
      <c r="ADU10" s="4"/>
      <c r="ADV10" s="4">
        <f t="shared" si="797"/>
        <v>0</v>
      </c>
      <c r="ADW10" s="4">
        <f t="shared" si="798"/>
        <v>0</v>
      </c>
      <c r="ADX10" s="4"/>
      <c r="ADY10" s="4"/>
      <c r="ADZ10" s="4"/>
      <c r="AEA10" s="4"/>
      <c r="AEB10" s="4"/>
      <c r="AEC10" s="4"/>
      <c r="AED10" s="32"/>
      <c r="AEE10" s="4"/>
      <c r="AEF10" s="4"/>
      <c r="AEG10" s="4"/>
      <c r="AEH10" s="4"/>
      <c r="AEI10" s="4"/>
      <c r="AEJ10" s="4">
        <f t="shared" si="799"/>
        <v>0</v>
      </c>
      <c r="AEK10" s="4"/>
      <c r="AEL10" s="4"/>
      <c r="AEM10" s="4"/>
      <c r="AEN10" s="4"/>
      <c r="AEO10" s="4"/>
      <c r="AEP10" s="4"/>
      <c r="AEQ10" s="32"/>
      <c r="AER10" s="4"/>
      <c r="AES10" s="4"/>
      <c r="AET10" s="4"/>
      <c r="AEU10" s="4"/>
      <c r="AEV10" s="4"/>
      <c r="AEW10" s="4">
        <f t="shared" si="800"/>
        <v>0</v>
      </c>
      <c r="AEX10" s="4"/>
      <c r="AEY10" s="4"/>
      <c r="AEZ10" s="4"/>
      <c r="AFA10" s="4"/>
      <c r="AFB10" s="4"/>
      <c r="AFC10" s="4"/>
      <c r="AFD10" s="32"/>
      <c r="AFE10" s="4"/>
      <c r="AFF10" s="4"/>
      <c r="AFG10" s="4"/>
      <c r="AFH10" s="4"/>
      <c r="AFI10" s="4"/>
      <c r="AFJ10" s="4">
        <f t="shared" si="801"/>
        <v>0</v>
      </c>
      <c r="AFK10" s="4">
        <f t="shared" si="802"/>
        <v>0</v>
      </c>
      <c r="AFL10" s="4">
        <v>277470</v>
      </c>
      <c r="AFM10" s="4">
        <v>303180</v>
      </c>
      <c r="AFN10" s="4">
        <v>303180</v>
      </c>
      <c r="AFO10" s="4">
        <v>303180</v>
      </c>
      <c r="AFP10" s="4">
        <f>341850+53120</f>
        <v>394970</v>
      </c>
      <c r="AFQ10" s="4">
        <v>341850</v>
      </c>
      <c r="AFR10" s="32">
        <f t="shared" ref="AFR10:AFW10" si="834">341850+26000</f>
        <v>367850</v>
      </c>
      <c r="AFS10" s="4">
        <f t="shared" si="834"/>
        <v>367850</v>
      </c>
      <c r="AFT10" s="4">
        <f t="shared" si="834"/>
        <v>367850</v>
      </c>
      <c r="AFU10" s="4">
        <f t="shared" si="834"/>
        <v>367850</v>
      </c>
      <c r="AFV10" s="4">
        <f t="shared" si="834"/>
        <v>367850</v>
      </c>
      <c r="AFW10" s="4">
        <f t="shared" si="834"/>
        <v>367850</v>
      </c>
      <c r="AFX10" s="4">
        <f t="shared" si="803"/>
        <v>4130930</v>
      </c>
      <c r="AFY10" s="4">
        <v>8250</v>
      </c>
      <c r="AFZ10" s="4">
        <v>9000</v>
      </c>
      <c r="AGA10" s="4">
        <v>9000</v>
      </c>
      <c r="AGB10" s="4">
        <v>9000</v>
      </c>
      <c r="AGC10" s="4">
        <v>9750</v>
      </c>
      <c r="AGD10" s="4">
        <v>9750</v>
      </c>
      <c r="AGE10" s="32">
        <v>9750</v>
      </c>
      <c r="AGF10" s="4">
        <v>7800</v>
      </c>
      <c r="AGG10" s="4">
        <v>9750</v>
      </c>
      <c r="AGH10" s="4">
        <v>9750</v>
      </c>
      <c r="AGI10" s="4">
        <v>9750</v>
      </c>
      <c r="AGJ10" s="4">
        <f>9750-5850</f>
        <v>3900</v>
      </c>
      <c r="AGK10" s="4">
        <f t="shared" si="804"/>
        <v>105450</v>
      </c>
      <c r="AGL10" s="4">
        <v>6815</v>
      </c>
      <c r="AGM10" s="4">
        <v>7586</v>
      </c>
      <c r="AGN10" s="4">
        <v>7586</v>
      </c>
      <c r="AGO10" s="4">
        <v>7586</v>
      </c>
      <c r="AGP10" s="4">
        <f>8683+1324</f>
        <v>10007</v>
      </c>
      <c r="AGQ10" s="4">
        <v>8683</v>
      </c>
      <c r="AGR10" s="32">
        <v>8683</v>
      </c>
      <c r="AGS10" s="4">
        <v>8683</v>
      </c>
      <c r="AGT10" s="4">
        <v>8683</v>
      </c>
      <c r="AGU10" s="4">
        <v>8683</v>
      </c>
      <c r="AGV10" s="4">
        <v>8683</v>
      </c>
      <c r="AGW10" s="4">
        <v>8683</v>
      </c>
      <c r="AGX10" s="4">
        <f t="shared" si="805"/>
        <v>100361</v>
      </c>
      <c r="AGY10" s="4">
        <f t="shared" si="806"/>
        <v>4336741</v>
      </c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>
        <f t="shared" si="807"/>
        <v>0</v>
      </c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>
        <f t="shared" si="808"/>
        <v>0</v>
      </c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>
        <f t="shared" si="809"/>
        <v>0</v>
      </c>
      <c r="AIM10" s="4">
        <f t="shared" si="810"/>
        <v>0</v>
      </c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>
        <f t="shared" si="811"/>
        <v>0</v>
      </c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>
        <f t="shared" si="812"/>
        <v>0</v>
      </c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>
        <f t="shared" si="813"/>
        <v>0</v>
      </c>
      <c r="AKA10" s="4">
        <f t="shared" si="814"/>
        <v>0</v>
      </c>
      <c r="AKB10" s="13">
        <f t="shared" si="815"/>
        <v>48658939.950000003</v>
      </c>
    </row>
    <row r="11" spans="1:964" x14ac:dyDescent="0.55000000000000004">
      <c r="A11" s="5"/>
      <c r="B11" s="5"/>
      <c r="C11" s="5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719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720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>
        <f t="shared" si="721"/>
        <v>0</v>
      </c>
      <c r="AQ11" s="4">
        <f t="shared" si="722"/>
        <v>0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>
        <f t="shared" si="723"/>
        <v>0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>
        <f t="shared" si="724"/>
        <v>0</v>
      </c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>
        <f t="shared" si="725"/>
        <v>0</v>
      </c>
      <c r="CE11" s="4">
        <f t="shared" si="726"/>
        <v>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f t="shared" si="727"/>
        <v>0</v>
      </c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>
        <f t="shared" si="728"/>
        <v>0</v>
      </c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>
        <f t="shared" si="729"/>
        <v>0</v>
      </c>
      <c r="DS11" s="4">
        <f t="shared" si="730"/>
        <v>0</v>
      </c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f t="shared" si="731"/>
        <v>0</v>
      </c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>
        <f t="shared" si="732"/>
        <v>0</v>
      </c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>
        <f t="shared" si="733"/>
        <v>0</v>
      </c>
      <c r="FG11" s="4">
        <f t="shared" si="734"/>
        <v>0</v>
      </c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>
        <f t="shared" si="735"/>
        <v>0</v>
      </c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>
        <f t="shared" si="736"/>
        <v>0</v>
      </c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>
        <f t="shared" si="737"/>
        <v>0</v>
      </c>
      <c r="GU11" s="4">
        <f t="shared" si="738"/>
        <v>0</v>
      </c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>
        <f t="shared" si="739"/>
        <v>0</v>
      </c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>
        <f t="shared" si="740"/>
        <v>0</v>
      </c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f t="shared" si="741"/>
        <v>0</v>
      </c>
      <c r="II11" s="4">
        <f t="shared" si="742"/>
        <v>0</v>
      </c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>
        <f t="shared" si="743"/>
        <v>0</v>
      </c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>
        <f t="shared" si="744"/>
        <v>0</v>
      </c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>
        <f t="shared" si="745"/>
        <v>0</v>
      </c>
      <c r="JW11" s="4">
        <f t="shared" si="746"/>
        <v>0</v>
      </c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>
        <f t="shared" si="747"/>
        <v>0</v>
      </c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>
        <f t="shared" si="748"/>
        <v>0</v>
      </c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>
        <f t="shared" si="749"/>
        <v>0</v>
      </c>
      <c r="LK11" s="4">
        <f t="shared" si="750"/>
        <v>0</v>
      </c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>
        <f t="shared" si="751"/>
        <v>0</v>
      </c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>
        <f t="shared" si="752"/>
        <v>0</v>
      </c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>
        <f t="shared" si="753"/>
        <v>0</v>
      </c>
      <c r="MY11" s="4">
        <f t="shared" si="754"/>
        <v>0</v>
      </c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>
        <f t="shared" si="755"/>
        <v>0</v>
      </c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>
        <f t="shared" si="756"/>
        <v>0</v>
      </c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f t="shared" si="757"/>
        <v>0</v>
      </c>
      <c r="OM11" s="4">
        <f t="shared" si="758"/>
        <v>0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>
        <f t="shared" si="759"/>
        <v>0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f t="shared" si="760"/>
        <v>0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>
        <f t="shared" si="761"/>
        <v>0</v>
      </c>
      <c r="QA11" s="4">
        <f t="shared" si="762"/>
        <v>0</v>
      </c>
      <c r="QB11" s="4">
        <v>23730</v>
      </c>
      <c r="QC11" s="4">
        <v>23730</v>
      </c>
      <c r="QD11" s="4">
        <v>23730</v>
      </c>
      <c r="QE11" s="4">
        <v>23730</v>
      </c>
      <c r="QF11" s="4">
        <f>24660+3720</f>
        <v>28380</v>
      </c>
      <c r="QG11" s="4">
        <v>24660</v>
      </c>
      <c r="QH11" s="4">
        <f t="shared" ref="QH11:QM11" si="835">24660+2000</f>
        <v>26660</v>
      </c>
      <c r="QI11" s="4">
        <f t="shared" si="835"/>
        <v>26660</v>
      </c>
      <c r="QJ11" s="4">
        <f t="shared" si="835"/>
        <v>26660</v>
      </c>
      <c r="QK11" s="4">
        <f t="shared" si="835"/>
        <v>26660</v>
      </c>
      <c r="QL11" s="4">
        <f t="shared" si="835"/>
        <v>26660</v>
      </c>
      <c r="QM11" s="4">
        <f t="shared" si="835"/>
        <v>26660</v>
      </c>
      <c r="QN11" s="4">
        <f t="shared" si="763"/>
        <v>307920</v>
      </c>
      <c r="QO11" s="4">
        <v>750</v>
      </c>
      <c r="QP11" s="4">
        <v>750</v>
      </c>
      <c r="QQ11" s="4">
        <v>750</v>
      </c>
      <c r="QR11" s="4">
        <v>750</v>
      </c>
      <c r="QS11" s="4">
        <v>750</v>
      </c>
      <c r="QT11" s="4">
        <f>750-150</f>
        <v>600</v>
      </c>
      <c r="QU11" s="4">
        <v>600</v>
      </c>
      <c r="QV11" s="4">
        <v>600</v>
      </c>
      <c r="QW11" s="4">
        <v>750</v>
      </c>
      <c r="QX11" s="4">
        <v>750</v>
      </c>
      <c r="QY11" s="4">
        <v>750</v>
      </c>
      <c r="QZ11" s="4">
        <f>750-450</f>
        <v>300</v>
      </c>
      <c r="RA11" s="4">
        <f t="shared" si="764"/>
        <v>8100</v>
      </c>
      <c r="RB11" s="4">
        <v>0</v>
      </c>
      <c r="RC11" s="4">
        <v>0</v>
      </c>
      <c r="RD11" s="4">
        <v>0</v>
      </c>
      <c r="RE11" s="4">
        <v>0</v>
      </c>
      <c r="RF11" s="4">
        <v>0</v>
      </c>
      <c r="RG11" s="4">
        <v>0</v>
      </c>
      <c r="RH11" s="4">
        <v>0</v>
      </c>
      <c r="RI11" s="4">
        <v>0</v>
      </c>
      <c r="RJ11" s="4">
        <v>0</v>
      </c>
      <c r="RK11" s="4">
        <v>0</v>
      </c>
      <c r="RL11" s="4">
        <v>0</v>
      </c>
      <c r="RM11" s="4">
        <v>0</v>
      </c>
      <c r="RN11" s="4">
        <f t="shared" si="765"/>
        <v>0</v>
      </c>
      <c r="RO11" s="4">
        <f t="shared" si="766"/>
        <v>316020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f t="shared" si="767"/>
        <v>0</v>
      </c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>
        <f t="shared" si="768"/>
        <v>0</v>
      </c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>
        <f t="shared" si="769"/>
        <v>0</v>
      </c>
      <c r="TC11" s="4">
        <f t="shared" si="770"/>
        <v>0</v>
      </c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>
        <f t="shared" si="771"/>
        <v>0</v>
      </c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>
        <f t="shared" si="772"/>
        <v>0</v>
      </c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>
        <f t="shared" si="773"/>
        <v>0</v>
      </c>
      <c r="UQ11" s="4">
        <f t="shared" si="774"/>
        <v>0</v>
      </c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>
        <f t="shared" si="775"/>
        <v>0</v>
      </c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>
        <f t="shared" si="776"/>
        <v>0</v>
      </c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>
        <f t="shared" si="777"/>
        <v>0</v>
      </c>
      <c r="WE11" s="4">
        <f t="shared" si="778"/>
        <v>0</v>
      </c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>
        <f t="shared" si="779"/>
        <v>0</v>
      </c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>
        <f t="shared" si="780"/>
        <v>0</v>
      </c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>
        <f t="shared" si="781"/>
        <v>0</v>
      </c>
      <c r="XS11" s="4">
        <f t="shared" si="782"/>
        <v>0</v>
      </c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>
        <f t="shared" si="783"/>
        <v>0</v>
      </c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>
        <f t="shared" si="784"/>
        <v>0</v>
      </c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>
        <f t="shared" si="785"/>
        <v>0</v>
      </c>
      <c r="ZG11" s="4">
        <f t="shared" si="786"/>
        <v>0</v>
      </c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>
        <f t="shared" si="787"/>
        <v>0</v>
      </c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>
        <f t="shared" si="788"/>
        <v>0</v>
      </c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>
        <f t="shared" si="789"/>
        <v>0</v>
      </c>
      <c r="AAU11" s="4">
        <f t="shared" si="790"/>
        <v>0</v>
      </c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>
        <f t="shared" si="791"/>
        <v>0</v>
      </c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>
        <f t="shared" si="792"/>
        <v>0</v>
      </c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>
        <f t="shared" si="793"/>
        <v>0</v>
      </c>
      <c r="ACI11" s="4">
        <f t="shared" si="794"/>
        <v>0</v>
      </c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>
        <f t="shared" si="795"/>
        <v>0</v>
      </c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>
        <f t="shared" si="796"/>
        <v>0</v>
      </c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>
        <f t="shared" si="797"/>
        <v>0</v>
      </c>
      <c r="ADW11" s="4">
        <f t="shared" si="798"/>
        <v>0</v>
      </c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>
        <f t="shared" si="799"/>
        <v>0</v>
      </c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>
        <f t="shared" si="800"/>
        <v>0</v>
      </c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>
        <f t="shared" si="801"/>
        <v>0</v>
      </c>
      <c r="AFK11" s="4">
        <f t="shared" si="802"/>
        <v>0</v>
      </c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>
        <f t="shared" si="803"/>
        <v>0</v>
      </c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>
        <f t="shared" si="804"/>
        <v>0</v>
      </c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>
        <f t="shared" si="805"/>
        <v>0</v>
      </c>
      <c r="AGY11" s="4">
        <f t="shared" si="806"/>
        <v>0</v>
      </c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>
        <f t="shared" si="807"/>
        <v>0</v>
      </c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>
        <f t="shared" si="808"/>
        <v>0</v>
      </c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>
        <f t="shared" si="809"/>
        <v>0</v>
      </c>
      <c r="AIM11" s="4">
        <f t="shared" si="810"/>
        <v>0</v>
      </c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>
        <f t="shared" si="811"/>
        <v>0</v>
      </c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>
        <f t="shared" si="812"/>
        <v>0</v>
      </c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>
        <f t="shared" si="813"/>
        <v>0</v>
      </c>
      <c r="AKA11" s="4">
        <f t="shared" si="814"/>
        <v>0</v>
      </c>
      <c r="AKB11" s="13">
        <f t="shared" si="815"/>
        <v>316020</v>
      </c>
    </row>
    <row r="12" spans="1:964" x14ac:dyDescent="0.55000000000000004">
      <c r="A12" s="5"/>
      <c r="B12" s="5"/>
      <c r="C12" s="5" t="s">
        <v>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719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720"/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si="721"/>
        <v>0</v>
      </c>
      <c r="AQ12" s="4">
        <f t="shared" si="722"/>
        <v>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>
        <f t="shared" si="723"/>
        <v>0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>
        <f t="shared" si="724"/>
        <v>0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>
        <f t="shared" si="725"/>
        <v>0</v>
      </c>
      <c r="CE12" s="4">
        <f t="shared" si="726"/>
        <v>0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f t="shared" si="727"/>
        <v>0</v>
      </c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>
        <f t="shared" si="728"/>
        <v>0</v>
      </c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>
        <f t="shared" si="729"/>
        <v>0</v>
      </c>
      <c r="DS12" s="4">
        <f t="shared" si="730"/>
        <v>0</v>
      </c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>
        <f t="shared" si="731"/>
        <v>0</v>
      </c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>
        <f t="shared" si="732"/>
        <v>0</v>
      </c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>
        <f t="shared" si="733"/>
        <v>0</v>
      </c>
      <c r="FG12" s="4">
        <f t="shared" si="734"/>
        <v>0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>
        <f t="shared" si="735"/>
        <v>0</v>
      </c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>
        <f t="shared" si="736"/>
        <v>0</v>
      </c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>
        <f t="shared" si="737"/>
        <v>0</v>
      </c>
      <c r="GU12" s="4">
        <f t="shared" si="738"/>
        <v>0</v>
      </c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>
        <f t="shared" si="739"/>
        <v>0</v>
      </c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>
        <f t="shared" si="740"/>
        <v>0</v>
      </c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f t="shared" si="741"/>
        <v>0</v>
      </c>
      <c r="II12" s="4">
        <f t="shared" si="742"/>
        <v>0</v>
      </c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>
        <f t="shared" si="743"/>
        <v>0</v>
      </c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f t="shared" si="744"/>
        <v>0</v>
      </c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>
        <f t="shared" si="745"/>
        <v>0</v>
      </c>
      <c r="JW12" s="4">
        <f t="shared" si="746"/>
        <v>0</v>
      </c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>
        <f t="shared" si="747"/>
        <v>0</v>
      </c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>
        <f t="shared" si="748"/>
        <v>0</v>
      </c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>
        <f t="shared" si="749"/>
        <v>0</v>
      </c>
      <c r="LK12" s="4">
        <f t="shared" si="750"/>
        <v>0</v>
      </c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>
        <f t="shared" si="751"/>
        <v>0</v>
      </c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>
        <f t="shared" si="752"/>
        <v>0</v>
      </c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>
        <f t="shared" si="753"/>
        <v>0</v>
      </c>
      <c r="MY12" s="4">
        <f t="shared" si="754"/>
        <v>0</v>
      </c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>
        <f t="shared" si="755"/>
        <v>0</v>
      </c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>
        <f t="shared" si="756"/>
        <v>0</v>
      </c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f t="shared" si="757"/>
        <v>0</v>
      </c>
      <c r="OM12" s="4">
        <f t="shared" si="758"/>
        <v>0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>
        <f t="shared" si="759"/>
        <v>0</v>
      </c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f t="shared" si="760"/>
        <v>0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f t="shared" si="761"/>
        <v>0</v>
      </c>
      <c r="QA12" s="4">
        <f t="shared" si="762"/>
        <v>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>
        <f t="shared" si="763"/>
        <v>0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f t="shared" si="764"/>
        <v>0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f t="shared" si="765"/>
        <v>0</v>
      </c>
      <c r="RO12" s="4">
        <f t="shared" si="766"/>
        <v>0</v>
      </c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>
        <f t="shared" si="767"/>
        <v>0</v>
      </c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>
        <f t="shared" si="768"/>
        <v>0</v>
      </c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>
        <f t="shared" si="769"/>
        <v>0</v>
      </c>
      <c r="TC12" s="4">
        <f t="shared" si="770"/>
        <v>0</v>
      </c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>
        <f t="shared" si="771"/>
        <v>0</v>
      </c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>
        <f t="shared" si="772"/>
        <v>0</v>
      </c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>
        <f t="shared" si="773"/>
        <v>0</v>
      </c>
      <c r="UQ12" s="4">
        <f t="shared" si="774"/>
        <v>0</v>
      </c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>
        <f t="shared" si="775"/>
        <v>0</v>
      </c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>
        <f t="shared" si="776"/>
        <v>0</v>
      </c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>
        <f t="shared" si="777"/>
        <v>0</v>
      </c>
      <c r="WE12" s="4">
        <f t="shared" si="778"/>
        <v>0</v>
      </c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>
        <f t="shared" si="779"/>
        <v>0</v>
      </c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>
        <f t="shared" si="780"/>
        <v>0</v>
      </c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>
        <f t="shared" si="781"/>
        <v>0</v>
      </c>
      <c r="XS12" s="4">
        <f t="shared" si="782"/>
        <v>0</v>
      </c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>
        <f t="shared" si="783"/>
        <v>0</v>
      </c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>
        <f t="shared" si="784"/>
        <v>0</v>
      </c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>
        <f t="shared" si="785"/>
        <v>0</v>
      </c>
      <c r="ZG12" s="4">
        <f t="shared" si="786"/>
        <v>0</v>
      </c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>
        <f t="shared" si="787"/>
        <v>0</v>
      </c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>
        <f t="shared" si="788"/>
        <v>0</v>
      </c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>
        <f t="shared" si="789"/>
        <v>0</v>
      </c>
      <c r="AAU12" s="4">
        <f t="shared" si="790"/>
        <v>0</v>
      </c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>
        <f t="shared" si="791"/>
        <v>0</v>
      </c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>
        <f t="shared" si="792"/>
        <v>0</v>
      </c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>
        <f t="shared" si="793"/>
        <v>0</v>
      </c>
      <c r="ACI12" s="4">
        <f t="shared" si="794"/>
        <v>0</v>
      </c>
      <c r="ACJ12" s="4">
        <v>227610</v>
      </c>
      <c r="ACK12" s="4">
        <v>227610</v>
      </c>
      <c r="ACL12" s="4">
        <v>227610</v>
      </c>
      <c r="ACM12" s="4">
        <v>227610</v>
      </c>
      <c r="ACN12" s="4">
        <f>236750+36560</f>
        <v>273310</v>
      </c>
      <c r="ACO12" s="4">
        <v>236750</v>
      </c>
      <c r="ACP12" s="4">
        <f t="shared" ref="ACP12:ACU12" si="836">236750+18000</f>
        <v>254750</v>
      </c>
      <c r="ACQ12" s="4">
        <f t="shared" si="836"/>
        <v>254750</v>
      </c>
      <c r="ACR12" s="4">
        <f t="shared" si="836"/>
        <v>254750</v>
      </c>
      <c r="ACS12" s="4">
        <f t="shared" si="836"/>
        <v>254750</v>
      </c>
      <c r="ACT12" s="4">
        <f t="shared" si="836"/>
        <v>254750</v>
      </c>
      <c r="ACU12" s="4">
        <f t="shared" si="836"/>
        <v>254750</v>
      </c>
      <c r="ACV12" s="4">
        <f t="shared" si="795"/>
        <v>2949000</v>
      </c>
      <c r="ACW12" s="4">
        <v>6750</v>
      </c>
      <c r="ACX12" s="4">
        <v>6750</v>
      </c>
      <c r="ACY12" s="4">
        <v>6750</v>
      </c>
      <c r="ACZ12" s="4">
        <v>6750</v>
      </c>
      <c r="ADA12" s="4">
        <v>6750</v>
      </c>
      <c r="ADB12" s="4">
        <f>6750-1350</f>
        <v>5400</v>
      </c>
      <c r="ADC12" s="4">
        <v>5400</v>
      </c>
      <c r="ADD12" s="4">
        <v>5400</v>
      </c>
      <c r="ADE12" s="4">
        <v>6750</v>
      </c>
      <c r="ADF12" s="4">
        <v>6750</v>
      </c>
      <c r="ADG12" s="4">
        <v>6750</v>
      </c>
      <c r="ADH12" s="4">
        <f>6750-4050</f>
        <v>2700</v>
      </c>
      <c r="ADI12" s="4">
        <f t="shared" si="796"/>
        <v>72900</v>
      </c>
      <c r="ADJ12" s="4">
        <v>6828</v>
      </c>
      <c r="ADK12" s="4">
        <v>6828</v>
      </c>
      <c r="ADL12" s="4">
        <v>6828</v>
      </c>
      <c r="ADM12" s="4">
        <v>6828</v>
      </c>
      <c r="ADN12" s="4">
        <f>7103+1096</f>
        <v>8199</v>
      </c>
      <c r="ADO12" s="4">
        <v>7103</v>
      </c>
      <c r="ADP12" s="4">
        <v>7103</v>
      </c>
      <c r="ADQ12" s="4">
        <v>7103</v>
      </c>
      <c r="ADR12" s="4">
        <v>7103</v>
      </c>
      <c r="ADS12" s="4">
        <v>7103</v>
      </c>
      <c r="ADT12" s="4">
        <v>7103</v>
      </c>
      <c r="ADU12" s="4">
        <v>7103</v>
      </c>
      <c r="ADV12" s="4">
        <f t="shared" si="797"/>
        <v>85232</v>
      </c>
      <c r="ADW12" s="4">
        <f t="shared" si="798"/>
        <v>3107132</v>
      </c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>
        <f t="shared" si="799"/>
        <v>0</v>
      </c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>
        <f t="shared" si="800"/>
        <v>0</v>
      </c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>
        <f t="shared" si="801"/>
        <v>0</v>
      </c>
      <c r="AFK12" s="4">
        <f t="shared" si="802"/>
        <v>0</v>
      </c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>
        <f t="shared" si="803"/>
        <v>0</v>
      </c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>
        <f t="shared" si="804"/>
        <v>0</v>
      </c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>
        <f t="shared" si="805"/>
        <v>0</v>
      </c>
      <c r="AGY12" s="4">
        <f t="shared" si="806"/>
        <v>0</v>
      </c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>
        <f t="shared" si="807"/>
        <v>0</v>
      </c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>
        <f t="shared" si="808"/>
        <v>0</v>
      </c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>
        <f t="shared" si="809"/>
        <v>0</v>
      </c>
      <c r="AIM12" s="4">
        <f t="shared" si="810"/>
        <v>0</v>
      </c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>
        <f t="shared" si="811"/>
        <v>0</v>
      </c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>
        <f t="shared" si="812"/>
        <v>0</v>
      </c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>
        <f t="shared" si="813"/>
        <v>0</v>
      </c>
      <c r="AKA12" s="4">
        <f t="shared" si="814"/>
        <v>0</v>
      </c>
      <c r="AKB12" s="13">
        <f t="shared" si="815"/>
        <v>3107132</v>
      </c>
    </row>
    <row r="13" spans="1:964" x14ac:dyDescent="0.55000000000000004">
      <c r="A13" s="5"/>
      <c r="B13" s="5"/>
      <c r="C13" s="5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719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>
        <f t="shared" si="720"/>
        <v>0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721"/>
        <v>0</v>
      </c>
      <c r="AQ13" s="4">
        <f t="shared" si="722"/>
        <v>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f t="shared" si="723"/>
        <v>0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>
        <f t="shared" si="724"/>
        <v>0</v>
      </c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>
        <f t="shared" si="725"/>
        <v>0</v>
      </c>
      <c r="CE13" s="4">
        <f t="shared" si="726"/>
        <v>0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f t="shared" si="727"/>
        <v>0</v>
      </c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>
        <f t="shared" si="728"/>
        <v>0</v>
      </c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>
        <f t="shared" si="729"/>
        <v>0</v>
      </c>
      <c r="DS13" s="4">
        <f t="shared" si="730"/>
        <v>0</v>
      </c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>
        <f t="shared" si="731"/>
        <v>0</v>
      </c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>
        <f t="shared" si="732"/>
        <v>0</v>
      </c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>
        <f t="shared" si="733"/>
        <v>0</v>
      </c>
      <c r="FG13" s="4">
        <f t="shared" si="734"/>
        <v>0</v>
      </c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>
        <f t="shared" si="735"/>
        <v>0</v>
      </c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>
        <f t="shared" si="736"/>
        <v>0</v>
      </c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>
        <f t="shared" si="737"/>
        <v>0</v>
      </c>
      <c r="GU13" s="4">
        <f t="shared" si="738"/>
        <v>0</v>
      </c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>
        <f t="shared" si="739"/>
        <v>0</v>
      </c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>
        <f t="shared" si="740"/>
        <v>0</v>
      </c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f t="shared" si="741"/>
        <v>0</v>
      </c>
      <c r="II13" s="4">
        <f t="shared" si="742"/>
        <v>0</v>
      </c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>
        <f t="shared" si="743"/>
        <v>0</v>
      </c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f t="shared" si="744"/>
        <v>0</v>
      </c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>
        <f t="shared" si="745"/>
        <v>0</v>
      </c>
      <c r="JW13" s="4">
        <f t="shared" si="746"/>
        <v>0</v>
      </c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>
        <f t="shared" si="747"/>
        <v>0</v>
      </c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>
        <f t="shared" si="748"/>
        <v>0</v>
      </c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>
        <f t="shared" si="749"/>
        <v>0</v>
      </c>
      <c r="LK13" s="4">
        <f t="shared" si="750"/>
        <v>0</v>
      </c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>
        <f t="shared" si="751"/>
        <v>0</v>
      </c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>
        <f t="shared" si="752"/>
        <v>0</v>
      </c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>
        <f t="shared" si="753"/>
        <v>0</v>
      </c>
      <c r="MY13" s="4">
        <f t="shared" si="754"/>
        <v>0</v>
      </c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>
        <f t="shared" si="755"/>
        <v>0</v>
      </c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>
        <f t="shared" si="756"/>
        <v>0</v>
      </c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f t="shared" si="757"/>
        <v>0</v>
      </c>
      <c r="OM13" s="4">
        <f t="shared" si="758"/>
        <v>0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>
        <f t="shared" si="759"/>
        <v>0</v>
      </c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f t="shared" si="760"/>
        <v>0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f t="shared" si="761"/>
        <v>0</v>
      </c>
      <c r="QA13" s="4">
        <f t="shared" si="762"/>
        <v>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>
        <f t="shared" si="763"/>
        <v>0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f t="shared" si="764"/>
        <v>0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>
        <f t="shared" si="765"/>
        <v>0</v>
      </c>
      <c r="RO13" s="4">
        <f t="shared" si="766"/>
        <v>0</v>
      </c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>
        <f t="shared" si="767"/>
        <v>0</v>
      </c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>
        <f t="shared" si="768"/>
        <v>0</v>
      </c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>
        <f t="shared" si="769"/>
        <v>0</v>
      </c>
      <c r="TC13" s="4">
        <f t="shared" si="770"/>
        <v>0</v>
      </c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>
        <f t="shared" si="771"/>
        <v>0</v>
      </c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>
        <f t="shared" si="772"/>
        <v>0</v>
      </c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>
        <f t="shared" si="773"/>
        <v>0</v>
      </c>
      <c r="UQ13" s="4">
        <f t="shared" si="774"/>
        <v>0</v>
      </c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>
        <f t="shared" si="775"/>
        <v>0</v>
      </c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>
        <f t="shared" si="776"/>
        <v>0</v>
      </c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>
        <f t="shared" si="777"/>
        <v>0</v>
      </c>
      <c r="WE13" s="4">
        <f t="shared" si="778"/>
        <v>0</v>
      </c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>
        <f t="shared" si="779"/>
        <v>0</v>
      </c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>
        <f t="shared" si="780"/>
        <v>0</v>
      </c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>
        <f t="shared" si="781"/>
        <v>0</v>
      </c>
      <c r="XS13" s="4">
        <f t="shared" si="782"/>
        <v>0</v>
      </c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>
        <f t="shared" si="783"/>
        <v>0</v>
      </c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>
        <f t="shared" si="784"/>
        <v>0</v>
      </c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>
        <f t="shared" si="785"/>
        <v>0</v>
      </c>
      <c r="ZG13" s="4">
        <f t="shared" si="786"/>
        <v>0</v>
      </c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>
        <f t="shared" si="787"/>
        <v>0</v>
      </c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>
        <f t="shared" si="788"/>
        <v>0</v>
      </c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>
        <f t="shared" si="789"/>
        <v>0</v>
      </c>
      <c r="AAU13" s="4">
        <f t="shared" si="790"/>
        <v>0</v>
      </c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>
        <f t="shared" si="791"/>
        <v>0</v>
      </c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>
        <f t="shared" si="792"/>
        <v>0</v>
      </c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>
        <f t="shared" si="793"/>
        <v>0</v>
      </c>
      <c r="ACI13" s="4">
        <f t="shared" si="794"/>
        <v>0</v>
      </c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>
        <f t="shared" si="795"/>
        <v>0</v>
      </c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>
        <f t="shared" si="796"/>
        <v>0</v>
      </c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>
        <f t="shared" si="797"/>
        <v>0</v>
      </c>
      <c r="ADW13" s="4">
        <f t="shared" si="798"/>
        <v>0</v>
      </c>
      <c r="ADX13" s="4">
        <v>46120</v>
      </c>
      <c r="ADY13" s="4">
        <v>46120</v>
      </c>
      <c r="ADZ13" s="4">
        <v>46120</v>
      </c>
      <c r="AEA13" s="4">
        <v>46120</v>
      </c>
      <c r="AEB13" s="4">
        <f>47930+7240</f>
        <v>55170</v>
      </c>
      <c r="AEC13" s="4">
        <v>47930</v>
      </c>
      <c r="AED13" s="4">
        <f t="shared" ref="AED13:AEI13" si="837">47930+4000</f>
        <v>51930</v>
      </c>
      <c r="AEE13" s="4">
        <f t="shared" si="837"/>
        <v>51930</v>
      </c>
      <c r="AEF13" s="4">
        <f t="shared" si="837"/>
        <v>51930</v>
      </c>
      <c r="AEG13" s="4">
        <f t="shared" si="837"/>
        <v>51930</v>
      </c>
      <c r="AEH13" s="4">
        <f t="shared" si="837"/>
        <v>51930</v>
      </c>
      <c r="AEI13" s="4">
        <f t="shared" si="837"/>
        <v>51930</v>
      </c>
      <c r="AEJ13" s="4">
        <f t="shared" si="799"/>
        <v>599160</v>
      </c>
      <c r="AEK13" s="4">
        <v>1500</v>
      </c>
      <c r="AEL13" s="4">
        <v>1500</v>
      </c>
      <c r="AEM13" s="4">
        <v>1500</v>
      </c>
      <c r="AEN13" s="4">
        <v>1500</v>
      </c>
      <c r="AEO13" s="4">
        <v>1500</v>
      </c>
      <c r="AEP13" s="4">
        <f>1500-300</f>
        <v>1200</v>
      </c>
      <c r="AEQ13" s="4">
        <v>1200</v>
      </c>
      <c r="AER13" s="4">
        <v>1200</v>
      </c>
      <c r="AES13" s="4">
        <v>1500</v>
      </c>
      <c r="AET13" s="4">
        <v>1500</v>
      </c>
      <c r="AEU13" s="4">
        <v>1500</v>
      </c>
      <c r="AEV13" s="4">
        <f>1500-900</f>
        <v>600</v>
      </c>
      <c r="AEW13" s="4">
        <f t="shared" si="800"/>
        <v>16200</v>
      </c>
      <c r="AEX13" s="4">
        <v>1384</v>
      </c>
      <c r="AEY13" s="4">
        <v>1384</v>
      </c>
      <c r="AEZ13" s="4">
        <v>1384</v>
      </c>
      <c r="AFA13" s="4">
        <v>1384</v>
      </c>
      <c r="AFB13" s="4">
        <f>1438+216</f>
        <v>1654</v>
      </c>
      <c r="AFC13" s="4">
        <v>1438</v>
      </c>
      <c r="AFD13" s="4">
        <v>1438</v>
      </c>
      <c r="AFE13" s="4">
        <v>1438</v>
      </c>
      <c r="AFF13" s="4">
        <v>1438</v>
      </c>
      <c r="AFG13" s="4">
        <v>1438</v>
      </c>
      <c r="AFH13" s="4">
        <v>1438</v>
      </c>
      <c r="AFI13" s="4">
        <v>1438</v>
      </c>
      <c r="AFJ13" s="4">
        <f t="shared" si="801"/>
        <v>17256</v>
      </c>
      <c r="AFK13" s="4">
        <f t="shared" si="802"/>
        <v>632616</v>
      </c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>
        <f t="shared" si="803"/>
        <v>0</v>
      </c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>
        <f t="shared" si="804"/>
        <v>0</v>
      </c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>
        <f t="shared" si="805"/>
        <v>0</v>
      </c>
      <c r="AGY13" s="4">
        <f t="shared" si="806"/>
        <v>0</v>
      </c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>
        <f t="shared" si="807"/>
        <v>0</v>
      </c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>
        <f t="shared" si="808"/>
        <v>0</v>
      </c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>
        <f t="shared" si="809"/>
        <v>0</v>
      </c>
      <c r="AIM13" s="4">
        <f t="shared" si="810"/>
        <v>0</v>
      </c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>
        <f t="shared" si="811"/>
        <v>0</v>
      </c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>
        <f t="shared" si="812"/>
        <v>0</v>
      </c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>
        <f t="shared" si="813"/>
        <v>0</v>
      </c>
      <c r="AKA13" s="4">
        <f t="shared" si="814"/>
        <v>0</v>
      </c>
      <c r="AKB13" s="13">
        <f t="shared" si="815"/>
        <v>632616</v>
      </c>
    </row>
    <row r="14" spans="1:964" x14ac:dyDescent="0.55000000000000004">
      <c r="A14" s="5" t="s">
        <v>2</v>
      </c>
      <c r="B14" s="5" t="s">
        <v>8</v>
      </c>
      <c r="C14" s="5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719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720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721"/>
        <v>0</v>
      </c>
      <c r="AQ14" s="4">
        <f t="shared" si="722"/>
        <v>0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f t="shared" si="723"/>
        <v>0</v>
      </c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>
        <f t="shared" si="724"/>
        <v>0</v>
      </c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>
        <f t="shared" si="725"/>
        <v>0</v>
      </c>
      <c r="CE14" s="4">
        <f t="shared" si="726"/>
        <v>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>
        <f t="shared" si="727"/>
        <v>0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>
        <f t="shared" si="728"/>
        <v>0</v>
      </c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>
        <f t="shared" si="729"/>
        <v>0</v>
      </c>
      <c r="DS14" s="4">
        <f t="shared" si="730"/>
        <v>0</v>
      </c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>
        <f t="shared" si="731"/>
        <v>0</v>
      </c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>
        <f t="shared" si="732"/>
        <v>0</v>
      </c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f t="shared" si="733"/>
        <v>0</v>
      </c>
      <c r="FG14" s="4">
        <f t="shared" si="734"/>
        <v>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>
        <f t="shared" si="735"/>
        <v>0</v>
      </c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>
        <f t="shared" si="736"/>
        <v>0</v>
      </c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>
        <f t="shared" si="737"/>
        <v>0</v>
      </c>
      <c r="GU14" s="4">
        <f t="shared" si="738"/>
        <v>0</v>
      </c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>
        <f t="shared" si="739"/>
        <v>0</v>
      </c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>
        <f t="shared" si="740"/>
        <v>0</v>
      </c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f t="shared" si="741"/>
        <v>0</v>
      </c>
      <c r="II14" s="4">
        <f t="shared" si="742"/>
        <v>0</v>
      </c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>
        <f t="shared" si="743"/>
        <v>0</v>
      </c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f t="shared" si="744"/>
        <v>0</v>
      </c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>
        <f t="shared" si="745"/>
        <v>0</v>
      </c>
      <c r="JW14" s="4">
        <f t="shared" si="746"/>
        <v>0</v>
      </c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>
        <f t="shared" si="747"/>
        <v>0</v>
      </c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>
        <f t="shared" si="748"/>
        <v>0</v>
      </c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>
        <f t="shared" si="749"/>
        <v>0</v>
      </c>
      <c r="LK14" s="4">
        <f t="shared" si="750"/>
        <v>0</v>
      </c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>
        <f t="shared" si="751"/>
        <v>0</v>
      </c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>
        <f t="shared" si="752"/>
        <v>0</v>
      </c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>
        <f t="shared" si="753"/>
        <v>0</v>
      </c>
      <c r="MY14" s="4">
        <f t="shared" si="754"/>
        <v>0</v>
      </c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>
        <f t="shared" si="755"/>
        <v>0</v>
      </c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>
        <f t="shared" si="756"/>
        <v>0</v>
      </c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f t="shared" si="757"/>
        <v>0</v>
      </c>
      <c r="OM14" s="4">
        <f t="shared" si="758"/>
        <v>0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>
        <f t="shared" si="759"/>
        <v>0</v>
      </c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f t="shared" si="760"/>
        <v>0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f t="shared" si="761"/>
        <v>0</v>
      </c>
      <c r="QA14" s="4">
        <f t="shared" si="762"/>
        <v>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f t="shared" si="763"/>
        <v>0</v>
      </c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f t="shared" si="764"/>
        <v>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f t="shared" si="765"/>
        <v>0</v>
      </c>
      <c r="RO14" s="4">
        <f t="shared" si="766"/>
        <v>0</v>
      </c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>
        <f t="shared" si="767"/>
        <v>0</v>
      </c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>
        <f t="shared" si="768"/>
        <v>0</v>
      </c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>
        <f t="shared" si="769"/>
        <v>0</v>
      </c>
      <c r="TC14" s="4">
        <f t="shared" si="770"/>
        <v>0</v>
      </c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>
        <f t="shared" si="771"/>
        <v>0</v>
      </c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>
        <f t="shared" si="772"/>
        <v>0</v>
      </c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>
        <f t="shared" si="773"/>
        <v>0</v>
      </c>
      <c r="UQ14" s="4">
        <f t="shared" si="774"/>
        <v>0</v>
      </c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>
        <f t="shared" si="775"/>
        <v>0</v>
      </c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>
        <f t="shared" si="776"/>
        <v>0</v>
      </c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>
        <f t="shared" si="777"/>
        <v>0</v>
      </c>
      <c r="WE14" s="4">
        <f t="shared" si="778"/>
        <v>0</v>
      </c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>
        <f t="shared" si="779"/>
        <v>0</v>
      </c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>
        <f t="shared" si="780"/>
        <v>0</v>
      </c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>
        <f t="shared" si="781"/>
        <v>0</v>
      </c>
      <c r="XS14" s="4">
        <f t="shared" si="782"/>
        <v>0</v>
      </c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>
        <f t="shared" si="783"/>
        <v>0</v>
      </c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>
        <f t="shared" si="784"/>
        <v>0</v>
      </c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>
        <f t="shared" si="785"/>
        <v>0</v>
      </c>
      <c r="ZG14" s="4">
        <f t="shared" si="786"/>
        <v>0</v>
      </c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>
        <f t="shared" si="787"/>
        <v>0</v>
      </c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>
        <f t="shared" si="788"/>
        <v>0</v>
      </c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>
        <f t="shared" si="789"/>
        <v>0</v>
      </c>
      <c r="AAU14" s="4">
        <f t="shared" si="790"/>
        <v>0</v>
      </c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>
        <f t="shared" si="791"/>
        <v>0</v>
      </c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>
        <f t="shared" si="792"/>
        <v>0</v>
      </c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>
        <f t="shared" si="793"/>
        <v>0</v>
      </c>
      <c r="ACI14" s="4">
        <f t="shared" si="794"/>
        <v>0</v>
      </c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>
        <f t="shared" si="795"/>
        <v>0</v>
      </c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>
        <f t="shared" si="796"/>
        <v>0</v>
      </c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>
        <f t="shared" si="797"/>
        <v>0</v>
      </c>
      <c r="ADW14" s="4">
        <f t="shared" si="798"/>
        <v>0</v>
      </c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>
        <f t="shared" si="799"/>
        <v>0</v>
      </c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>
        <f t="shared" si="800"/>
        <v>0</v>
      </c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>
        <f t="shared" si="801"/>
        <v>0</v>
      </c>
      <c r="AFK14" s="4">
        <f t="shared" si="802"/>
        <v>0</v>
      </c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>
        <f t="shared" si="803"/>
        <v>0</v>
      </c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>
        <f t="shared" si="804"/>
        <v>0</v>
      </c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>
        <f t="shared" si="805"/>
        <v>0</v>
      </c>
      <c r="AGY14" s="4">
        <f t="shared" si="806"/>
        <v>0</v>
      </c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>
        <f t="shared" si="807"/>
        <v>0</v>
      </c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>
        <f t="shared" si="808"/>
        <v>0</v>
      </c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>
        <f t="shared" si="809"/>
        <v>0</v>
      </c>
      <c r="AIM14" s="4">
        <f t="shared" si="810"/>
        <v>0</v>
      </c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>
        <f t="shared" si="811"/>
        <v>0</v>
      </c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>
        <f t="shared" si="812"/>
        <v>0</v>
      </c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>
        <f t="shared" si="813"/>
        <v>0</v>
      </c>
      <c r="AKA14" s="4">
        <f t="shared" si="814"/>
        <v>0</v>
      </c>
      <c r="AKB14" s="13">
        <f t="shared" si="815"/>
        <v>0</v>
      </c>
    </row>
    <row r="15" spans="1:964" x14ac:dyDescent="0.55000000000000004">
      <c r="A15" s="5"/>
      <c r="B15" s="5"/>
      <c r="C15" s="5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719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720"/>
        <v>0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 t="shared" si="721"/>
        <v>0</v>
      </c>
      <c r="AQ15" s="4">
        <f t="shared" si="722"/>
        <v>0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>
        <f t="shared" si="723"/>
        <v>0</v>
      </c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f t="shared" si="724"/>
        <v>0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>
        <f t="shared" si="725"/>
        <v>0</v>
      </c>
      <c r="CE15" s="4">
        <f t="shared" si="726"/>
        <v>0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>
        <f t="shared" si="727"/>
        <v>0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>
        <f t="shared" si="728"/>
        <v>0</v>
      </c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>
        <f t="shared" si="729"/>
        <v>0</v>
      </c>
      <c r="DS15" s="4">
        <f t="shared" si="730"/>
        <v>0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>
        <f t="shared" si="731"/>
        <v>0</v>
      </c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>
        <f t="shared" si="732"/>
        <v>0</v>
      </c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>
        <f t="shared" si="733"/>
        <v>0</v>
      </c>
      <c r="FG15" s="4">
        <f t="shared" si="734"/>
        <v>0</v>
      </c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>
        <f t="shared" si="735"/>
        <v>0</v>
      </c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>
        <f t="shared" si="736"/>
        <v>0</v>
      </c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>
        <f t="shared" si="737"/>
        <v>0</v>
      </c>
      <c r="GU15" s="4">
        <f t="shared" si="738"/>
        <v>0</v>
      </c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>
        <f t="shared" si="739"/>
        <v>0</v>
      </c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>
        <f t="shared" si="740"/>
        <v>0</v>
      </c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f t="shared" si="741"/>
        <v>0</v>
      </c>
      <c r="II15" s="4">
        <f t="shared" si="742"/>
        <v>0</v>
      </c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>
        <f t="shared" si="743"/>
        <v>0</v>
      </c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>
        <f t="shared" si="744"/>
        <v>0</v>
      </c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>
        <f t="shared" si="745"/>
        <v>0</v>
      </c>
      <c r="JW15" s="4">
        <f t="shared" si="746"/>
        <v>0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>
        <f t="shared" si="747"/>
        <v>0</v>
      </c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>
        <f t="shared" si="748"/>
        <v>0</v>
      </c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>
        <f t="shared" si="749"/>
        <v>0</v>
      </c>
      <c r="LK15" s="4">
        <f t="shared" si="750"/>
        <v>0</v>
      </c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>
        <f t="shared" si="751"/>
        <v>0</v>
      </c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>
        <f t="shared" si="752"/>
        <v>0</v>
      </c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>
        <f t="shared" si="753"/>
        <v>0</v>
      </c>
      <c r="MY15" s="4">
        <f t="shared" si="754"/>
        <v>0</v>
      </c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>
        <f t="shared" si="755"/>
        <v>0</v>
      </c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>
        <f t="shared" si="756"/>
        <v>0</v>
      </c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>
        <f t="shared" si="757"/>
        <v>0</v>
      </c>
      <c r="OM15" s="4">
        <f t="shared" si="758"/>
        <v>0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>
        <f t="shared" si="759"/>
        <v>0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f t="shared" si="760"/>
        <v>0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f t="shared" si="761"/>
        <v>0</v>
      </c>
      <c r="QA15" s="4">
        <f t="shared" si="762"/>
        <v>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f t="shared" si="763"/>
        <v>0</v>
      </c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f t="shared" si="764"/>
        <v>0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f t="shared" si="765"/>
        <v>0</v>
      </c>
      <c r="RO15" s="4">
        <f t="shared" si="766"/>
        <v>0</v>
      </c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>
        <f t="shared" si="767"/>
        <v>0</v>
      </c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>
        <f t="shared" si="768"/>
        <v>0</v>
      </c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>
        <f t="shared" si="769"/>
        <v>0</v>
      </c>
      <c r="TC15" s="4">
        <f t="shared" si="770"/>
        <v>0</v>
      </c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>
        <f t="shared" si="771"/>
        <v>0</v>
      </c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>
        <f t="shared" si="772"/>
        <v>0</v>
      </c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>
        <f t="shared" si="773"/>
        <v>0</v>
      </c>
      <c r="UQ15" s="4">
        <f t="shared" si="774"/>
        <v>0</v>
      </c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>
        <f t="shared" si="775"/>
        <v>0</v>
      </c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>
        <f t="shared" si="776"/>
        <v>0</v>
      </c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>
        <f t="shared" si="777"/>
        <v>0</v>
      </c>
      <c r="WE15" s="4">
        <f t="shared" si="778"/>
        <v>0</v>
      </c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>
        <f t="shared" si="779"/>
        <v>0</v>
      </c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>
        <f t="shared" si="780"/>
        <v>0</v>
      </c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>
        <f t="shared" si="781"/>
        <v>0</v>
      </c>
      <c r="XS15" s="4">
        <f t="shared" si="782"/>
        <v>0</v>
      </c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>
        <f t="shared" si="783"/>
        <v>0</v>
      </c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>
        <f t="shared" si="784"/>
        <v>0</v>
      </c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>
        <f t="shared" si="785"/>
        <v>0</v>
      </c>
      <c r="ZG15" s="4">
        <f t="shared" si="786"/>
        <v>0</v>
      </c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>
        <f t="shared" si="787"/>
        <v>0</v>
      </c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>
        <f t="shared" si="788"/>
        <v>0</v>
      </c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>
        <f t="shared" si="789"/>
        <v>0</v>
      </c>
      <c r="AAU15" s="4">
        <f t="shared" si="790"/>
        <v>0</v>
      </c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>
        <f t="shared" si="791"/>
        <v>0</v>
      </c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>
        <f t="shared" si="792"/>
        <v>0</v>
      </c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>
        <f t="shared" si="793"/>
        <v>0</v>
      </c>
      <c r="ACI15" s="4">
        <f t="shared" si="794"/>
        <v>0</v>
      </c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>
        <f t="shared" si="795"/>
        <v>0</v>
      </c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>
        <f t="shared" si="796"/>
        <v>0</v>
      </c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>
        <f t="shared" si="797"/>
        <v>0</v>
      </c>
      <c r="ADW15" s="4">
        <f t="shared" si="798"/>
        <v>0</v>
      </c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>
        <f t="shared" si="799"/>
        <v>0</v>
      </c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>
        <f t="shared" si="800"/>
        <v>0</v>
      </c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>
        <f t="shared" si="801"/>
        <v>0</v>
      </c>
      <c r="AFK15" s="4">
        <f t="shared" si="802"/>
        <v>0</v>
      </c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>
        <f t="shared" si="803"/>
        <v>0</v>
      </c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>
        <f t="shared" si="804"/>
        <v>0</v>
      </c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>
        <f t="shared" si="805"/>
        <v>0</v>
      </c>
      <c r="AGY15" s="4">
        <f t="shared" si="806"/>
        <v>0</v>
      </c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>
        <f t="shared" si="807"/>
        <v>0</v>
      </c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>
        <f t="shared" si="808"/>
        <v>0</v>
      </c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>
        <f t="shared" si="809"/>
        <v>0</v>
      </c>
      <c r="AIM15" s="4">
        <f t="shared" si="810"/>
        <v>0</v>
      </c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>
        <f t="shared" si="811"/>
        <v>0</v>
      </c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>
        <f t="shared" si="812"/>
        <v>0</v>
      </c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>
        <f t="shared" si="813"/>
        <v>0</v>
      </c>
      <c r="AKA15" s="4">
        <f t="shared" si="814"/>
        <v>0</v>
      </c>
      <c r="AKB15" s="13">
        <f t="shared" si="815"/>
        <v>0</v>
      </c>
    </row>
    <row r="16" spans="1:964" x14ac:dyDescent="0.55000000000000004">
      <c r="A16" s="5"/>
      <c r="B16" s="5"/>
      <c r="C16" s="5" t="s">
        <v>19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719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720"/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f t="shared" si="721"/>
        <v>0</v>
      </c>
      <c r="AQ16" s="4">
        <f t="shared" si="722"/>
        <v>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>
        <f t="shared" si="723"/>
        <v>0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>
        <f t="shared" si="724"/>
        <v>0</v>
      </c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>
        <f t="shared" si="725"/>
        <v>0</v>
      </c>
      <c r="CE16" s="4">
        <f t="shared" si="726"/>
        <v>0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>
        <f t="shared" si="727"/>
        <v>0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>
        <f t="shared" si="728"/>
        <v>0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>
        <f t="shared" si="729"/>
        <v>0</v>
      </c>
      <c r="DS16" s="4">
        <f t="shared" si="730"/>
        <v>0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f t="shared" si="731"/>
        <v>0</v>
      </c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>
        <f t="shared" si="732"/>
        <v>0</v>
      </c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>
        <f t="shared" si="733"/>
        <v>0</v>
      </c>
      <c r="FG16" s="4">
        <f t="shared" si="734"/>
        <v>0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>
        <f t="shared" si="735"/>
        <v>0</v>
      </c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>
        <f t="shared" si="736"/>
        <v>0</v>
      </c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>
        <f t="shared" si="737"/>
        <v>0</v>
      </c>
      <c r="GU16" s="4">
        <f t="shared" si="738"/>
        <v>0</v>
      </c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>
        <f t="shared" si="739"/>
        <v>0</v>
      </c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>
        <f t="shared" si="740"/>
        <v>0</v>
      </c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f t="shared" si="741"/>
        <v>0</v>
      </c>
      <c r="II16" s="4">
        <f t="shared" si="742"/>
        <v>0</v>
      </c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>
        <f t="shared" si="743"/>
        <v>0</v>
      </c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>
        <f t="shared" si="744"/>
        <v>0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>
        <f t="shared" si="745"/>
        <v>0</v>
      </c>
      <c r="JW16" s="4">
        <f t="shared" si="746"/>
        <v>0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>
        <f t="shared" si="747"/>
        <v>0</v>
      </c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>
        <f t="shared" si="748"/>
        <v>0</v>
      </c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>
        <f t="shared" si="749"/>
        <v>0</v>
      </c>
      <c r="LK16" s="4">
        <f t="shared" si="750"/>
        <v>0</v>
      </c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>
        <f t="shared" si="751"/>
        <v>0</v>
      </c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>
        <f t="shared" si="752"/>
        <v>0</v>
      </c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>
        <f t="shared" si="753"/>
        <v>0</v>
      </c>
      <c r="MY16" s="4">
        <f t="shared" si="754"/>
        <v>0</v>
      </c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>
        <f t="shared" si="755"/>
        <v>0</v>
      </c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>
        <f t="shared" si="756"/>
        <v>0</v>
      </c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f t="shared" si="757"/>
        <v>0</v>
      </c>
      <c r="OM16" s="4">
        <f t="shared" si="758"/>
        <v>0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>
        <f t="shared" si="759"/>
        <v>0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f t="shared" si="760"/>
        <v>0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f t="shared" si="761"/>
        <v>0</v>
      </c>
      <c r="QA16" s="4">
        <f t="shared" si="762"/>
        <v>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f t="shared" si="763"/>
        <v>0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f t="shared" si="764"/>
        <v>0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f t="shared" si="765"/>
        <v>0</v>
      </c>
      <c r="RO16" s="4">
        <f t="shared" si="766"/>
        <v>0</v>
      </c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f t="shared" si="767"/>
        <v>0</v>
      </c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>
        <f t="shared" si="768"/>
        <v>0</v>
      </c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>
        <f t="shared" si="769"/>
        <v>0</v>
      </c>
      <c r="TC16" s="4">
        <f t="shared" si="770"/>
        <v>0</v>
      </c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>
        <f t="shared" si="771"/>
        <v>0</v>
      </c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>
        <f t="shared" si="772"/>
        <v>0</v>
      </c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>
        <f t="shared" si="773"/>
        <v>0</v>
      </c>
      <c r="UQ16" s="4">
        <f t="shared" si="774"/>
        <v>0</v>
      </c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>
        <f t="shared" si="775"/>
        <v>0</v>
      </c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>
        <f t="shared" si="776"/>
        <v>0</v>
      </c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>
        <f t="shared" si="777"/>
        <v>0</v>
      </c>
      <c r="WE16" s="4">
        <f t="shared" si="778"/>
        <v>0</v>
      </c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>
        <f t="shared" si="779"/>
        <v>0</v>
      </c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>
        <f t="shared" si="780"/>
        <v>0</v>
      </c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>
        <f t="shared" si="781"/>
        <v>0</v>
      </c>
      <c r="XS16" s="4">
        <f t="shared" si="782"/>
        <v>0</v>
      </c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>
        <f t="shared" si="783"/>
        <v>0</v>
      </c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>
        <f t="shared" si="784"/>
        <v>0</v>
      </c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>
        <f t="shared" si="785"/>
        <v>0</v>
      </c>
      <c r="ZG16" s="4">
        <f t="shared" si="786"/>
        <v>0</v>
      </c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>
        <f t="shared" si="787"/>
        <v>0</v>
      </c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>
        <f t="shared" si="788"/>
        <v>0</v>
      </c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>
        <f t="shared" si="789"/>
        <v>0</v>
      </c>
      <c r="AAU16" s="4">
        <f t="shared" si="790"/>
        <v>0</v>
      </c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>
        <f t="shared" si="791"/>
        <v>0</v>
      </c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>
        <f t="shared" si="792"/>
        <v>0</v>
      </c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>
        <f t="shared" si="793"/>
        <v>0</v>
      </c>
      <c r="ACI16" s="4">
        <f t="shared" si="794"/>
        <v>0</v>
      </c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>
        <f t="shared" si="795"/>
        <v>0</v>
      </c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>
        <f t="shared" si="796"/>
        <v>0</v>
      </c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>
        <f t="shared" si="797"/>
        <v>0</v>
      </c>
      <c r="ADW16" s="4">
        <f t="shared" si="798"/>
        <v>0</v>
      </c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>
        <f t="shared" si="799"/>
        <v>0</v>
      </c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>
        <f t="shared" si="800"/>
        <v>0</v>
      </c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>
        <f t="shared" si="801"/>
        <v>0</v>
      </c>
      <c r="AFK16" s="4">
        <f t="shared" si="802"/>
        <v>0</v>
      </c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>
        <f t="shared" si="803"/>
        <v>0</v>
      </c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>
        <f t="shared" si="804"/>
        <v>0</v>
      </c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>
        <f t="shared" si="805"/>
        <v>0</v>
      </c>
      <c r="AGY16" s="4">
        <f t="shared" si="806"/>
        <v>0</v>
      </c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>
        <f t="shared" si="807"/>
        <v>0</v>
      </c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>
        <f t="shared" si="808"/>
        <v>0</v>
      </c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>
        <f t="shared" si="809"/>
        <v>0</v>
      </c>
      <c r="AIM16" s="4">
        <f t="shared" si="810"/>
        <v>0</v>
      </c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>
        <f t="shared" si="811"/>
        <v>0</v>
      </c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>
        <f t="shared" si="812"/>
        <v>0</v>
      </c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>
        <f t="shared" si="813"/>
        <v>0</v>
      </c>
      <c r="AKA16" s="4">
        <f t="shared" si="814"/>
        <v>0</v>
      </c>
      <c r="AKB16" s="13">
        <f t="shared" si="815"/>
        <v>0</v>
      </c>
    </row>
    <row r="17" spans="1:964" x14ac:dyDescent="0.55000000000000004">
      <c r="A17" s="5"/>
      <c r="B17" s="5"/>
      <c r="C17" s="5" t="s">
        <v>20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719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720"/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f t="shared" si="721"/>
        <v>0</v>
      </c>
      <c r="AQ17" s="4">
        <f t="shared" si="722"/>
        <v>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f t="shared" si="723"/>
        <v>0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>
        <f t="shared" si="724"/>
        <v>0</v>
      </c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>
        <f t="shared" si="725"/>
        <v>0</v>
      </c>
      <c r="CE17" s="4">
        <f t="shared" si="726"/>
        <v>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>
        <f t="shared" si="727"/>
        <v>0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>
        <f t="shared" si="728"/>
        <v>0</v>
      </c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>
        <f t="shared" si="729"/>
        <v>0</v>
      </c>
      <c r="DS17" s="4">
        <f t="shared" si="730"/>
        <v>0</v>
      </c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f t="shared" si="731"/>
        <v>0</v>
      </c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>
        <f t="shared" si="732"/>
        <v>0</v>
      </c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>
        <f t="shared" si="733"/>
        <v>0</v>
      </c>
      <c r="FG17" s="4">
        <f t="shared" si="734"/>
        <v>0</v>
      </c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>
        <f t="shared" si="735"/>
        <v>0</v>
      </c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>
        <f t="shared" si="736"/>
        <v>0</v>
      </c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>
        <f t="shared" si="737"/>
        <v>0</v>
      </c>
      <c r="GU17" s="4">
        <f t="shared" si="738"/>
        <v>0</v>
      </c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>
        <f t="shared" si="739"/>
        <v>0</v>
      </c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>
        <f t="shared" si="740"/>
        <v>0</v>
      </c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f t="shared" si="741"/>
        <v>0</v>
      </c>
      <c r="II17" s="4">
        <f t="shared" si="742"/>
        <v>0</v>
      </c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>
        <f t="shared" si="743"/>
        <v>0</v>
      </c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>
        <f t="shared" si="744"/>
        <v>0</v>
      </c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>
        <f t="shared" si="745"/>
        <v>0</v>
      </c>
      <c r="JW17" s="4">
        <f t="shared" si="746"/>
        <v>0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>
        <f t="shared" si="747"/>
        <v>0</v>
      </c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>
        <f t="shared" si="748"/>
        <v>0</v>
      </c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>
        <f t="shared" si="749"/>
        <v>0</v>
      </c>
      <c r="LK17" s="4">
        <f t="shared" si="750"/>
        <v>0</v>
      </c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>
        <f t="shared" si="751"/>
        <v>0</v>
      </c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>
        <f t="shared" si="752"/>
        <v>0</v>
      </c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>
        <f t="shared" si="753"/>
        <v>0</v>
      </c>
      <c r="MY17" s="4">
        <f t="shared" si="754"/>
        <v>0</v>
      </c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>
        <f t="shared" si="755"/>
        <v>0</v>
      </c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>
        <f t="shared" si="756"/>
        <v>0</v>
      </c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f t="shared" si="757"/>
        <v>0</v>
      </c>
      <c r="OM17" s="4">
        <f t="shared" si="758"/>
        <v>0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>
        <f t="shared" si="759"/>
        <v>0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f t="shared" si="760"/>
        <v>0</v>
      </c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>
        <f t="shared" si="761"/>
        <v>0</v>
      </c>
      <c r="QA17" s="4">
        <f t="shared" si="762"/>
        <v>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>
        <f t="shared" si="763"/>
        <v>0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f t="shared" si="764"/>
        <v>0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f t="shared" si="765"/>
        <v>0</v>
      </c>
      <c r="RO17" s="4">
        <f t="shared" si="766"/>
        <v>0</v>
      </c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f t="shared" si="767"/>
        <v>0</v>
      </c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f t="shared" si="768"/>
        <v>0</v>
      </c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>
        <f t="shared" si="769"/>
        <v>0</v>
      </c>
      <c r="TC17" s="4">
        <f t="shared" si="770"/>
        <v>0</v>
      </c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>
        <f t="shared" si="771"/>
        <v>0</v>
      </c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>
        <f t="shared" si="772"/>
        <v>0</v>
      </c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>
        <f t="shared" si="773"/>
        <v>0</v>
      </c>
      <c r="UQ17" s="4">
        <f t="shared" si="774"/>
        <v>0</v>
      </c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>
        <f t="shared" si="775"/>
        <v>0</v>
      </c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>
        <f t="shared" si="776"/>
        <v>0</v>
      </c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>
        <f t="shared" si="777"/>
        <v>0</v>
      </c>
      <c r="WE17" s="4">
        <f t="shared" si="778"/>
        <v>0</v>
      </c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>
        <f t="shared" si="779"/>
        <v>0</v>
      </c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>
        <f t="shared" si="780"/>
        <v>0</v>
      </c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>
        <f t="shared" si="781"/>
        <v>0</v>
      </c>
      <c r="XS17" s="4">
        <f t="shared" si="782"/>
        <v>0</v>
      </c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>
        <f t="shared" si="783"/>
        <v>0</v>
      </c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>
        <f t="shared" si="784"/>
        <v>0</v>
      </c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>
        <f t="shared" si="785"/>
        <v>0</v>
      </c>
      <c r="ZG17" s="4">
        <f t="shared" si="786"/>
        <v>0</v>
      </c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>
        <f t="shared" si="787"/>
        <v>0</v>
      </c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>
        <f t="shared" si="788"/>
        <v>0</v>
      </c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>
        <f t="shared" si="789"/>
        <v>0</v>
      </c>
      <c r="AAU17" s="4">
        <f t="shared" si="790"/>
        <v>0</v>
      </c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>
        <f t="shared" si="791"/>
        <v>0</v>
      </c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>
        <f t="shared" si="792"/>
        <v>0</v>
      </c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>
        <f t="shared" si="793"/>
        <v>0</v>
      </c>
      <c r="ACI17" s="4">
        <f t="shared" si="794"/>
        <v>0</v>
      </c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>
        <f t="shared" si="795"/>
        <v>0</v>
      </c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>
        <f t="shared" si="796"/>
        <v>0</v>
      </c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>
        <f t="shared" si="797"/>
        <v>0</v>
      </c>
      <c r="ADW17" s="4">
        <f t="shared" si="798"/>
        <v>0</v>
      </c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>
        <f t="shared" si="799"/>
        <v>0</v>
      </c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>
        <f t="shared" si="800"/>
        <v>0</v>
      </c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>
        <f t="shared" si="801"/>
        <v>0</v>
      </c>
      <c r="AFK17" s="4">
        <f t="shared" si="802"/>
        <v>0</v>
      </c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>
        <f t="shared" si="803"/>
        <v>0</v>
      </c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>
        <f t="shared" si="804"/>
        <v>0</v>
      </c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>
        <f t="shared" si="805"/>
        <v>0</v>
      </c>
      <c r="AGY17" s="4">
        <f t="shared" si="806"/>
        <v>0</v>
      </c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>
        <f t="shared" si="807"/>
        <v>0</v>
      </c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>
        <f t="shared" si="808"/>
        <v>0</v>
      </c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>
        <f t="shared" si="809"/>
        <v>0</v>
      </c>
      <c r="AIM17" s="4">
        <f t="shared" si="810"/>
        <v>0</v>
      </c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>
        <f t="shared" si="811"/>
        <v>0</v>
      </c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>
        <f t="shared" si="812"/>
        <v>0</v>
      </c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>
        <f t="shared" si="813"/>
        <v>0</v>
      </c>
      <c r="AKA17" s="4">
        <f t="shared" si="814"/>
        <v>0</v>
      </c>
      <c r="AKB17" s="13">
        <f t="shared" si="815"/>
        <v>0</v>
      </c>
    </row>
    <row r="18" spans="1:964" x14ac:dyDescent="0.55000000000000004">
      <c r="A18" s="5"/>
      <c r="B18" s="5" t="s">
        <v>9</v>
      </c>
      <c r="C18" s="5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719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720"/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f t="shared" si="721"/>
        <v>0</v>
      </c>
      <c r="AQ18" s="4">
        <f t="shared" si="722"/>
        <v>0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>
        <f t="shared" si="723"/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>
        <f t="shared" si="724"/>
        <v>0</v>
      </c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f t="shared" si="725"/>
        <v>0</v>
      </c>
      <c r="CE18" s="4">
        <f t="shared" si="726"/>
        <v>0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f t="shared" si="727"/>
        <v>0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>
        <f t="shared" si="728"/>
        <v>0</v>
      </c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>
        <f t="shared" si="729"/>
        <v>0</v>
      </c>
      <c r="DS18" s="4">
        <f t="shared" si="730"/>
        <v>0</v>
      </c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f t="shared" si="731"/>
        <v>0</v>
      </c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>
        <f t="shared" si="732"/>
        <v>0</v>
      </c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>
        <f t="shared" si="733"/>
        <v>0</v>
      </c>
      <c r="FG18" s="4">
        <f t="shared" si="734"/>
        <v>0</v>
      </c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>
        <f t="shared" si="735"/>
        <v>0</v>
      </c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>
        <f t="shared" si="736"/>
        <v>0</v>
      </c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>
        <f t="shared" si="737"/>
        <v>0</v>
      </c>
      <c r="GU18" s="4">
        <f t="shared" si="738"/>
        <v>0</v>
      </c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>
        <f t="shared" si="739"/>
        <v>0</v>
      </c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>
        <f t="shared" si="740"/>
        <v>0</v>
      </c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>
        <f t="shared" si="741"/>
        <v>0</v>
      </c>
      <c r="II18" s="4">
        <f t="shared" si="742"/>
        <v>0</v>
      </c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f t="shared" si="743"/>
        <v>0</v>
      </c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>
        <f t="shared" si="744"/>
        <v>0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>
        <f t="shared" si="745"/>
        <v>0</v>
      </c>
      <c r="JW18" s="4">
        <f t="shared" si="746"/>
        <v>0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>
        <f t="shared" si="747"/>
        <v>0</v>
      </c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>
        <f t="shared" si="748"/>
        <v>0</v>
      </c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>
        <f t="shared" si="749"/>
        <v>0</v>
      </c>
      <c r="LK18" s="4">
        <f t="shared" si="750"/>
        <v>0</v>
      </c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>
        <f t="shared" si="751"/>
        <v>0</v>
      </c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>
        <f t="shared" si="752"/>
        <v>0</v>
      </c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>
        <f t="shared" si="753"/>
        <v>0</v>
      </c>
      <c r="MY18" s="4">
        <f t="shared" si="754"/>
        <v>0</v>
      </c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>
        <f t="shared" si="755"/>
        <v>0</v>
      </c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>
        <f t="shared" si="756"/>
        <v>0</v>
      </c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f t="shared" si="757"/>
        <v>0</v>
      </c>
      <c r="OM18" s="4">
        <f t="shared" si="758"/>
        <v>0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>
        <f t="shared" si="759"/>
        <v>0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>
        <f t="shared" si="760"/>
        <v>0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>
        <f t="shared" si="761"/>
        <v>0</v>
      </c>
      <c r="QA18" s="4">
        <f t="shared" si="762"/>
        <v>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>
        <f t="shared" si="763"/>
        <v>0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f t="shared" si="764"/>
        <v>0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f t="shared" si="765"/>
        <v>0</v>
      </c>
      <c r="RO18" s="4">
        <f t="shared" si="766"/>
        <v>0</v>
      </c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>
        <f t="shared" si="767"/>
        <v>0</v>
      </c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>
        <f t="shared" si="768"/>
        <v>0</v>
      </c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>
        <f t="shared" si="769"/>
        <v>0</v>
      </c>
      <c r="TC18" s="4">
        <f t="shared" si="770"/>
        <v>0</v>
      </c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>
        <f t="shared" si="771"/>
        <v>0</v>
      </c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>
        <f t="shared" si="772"/>
        <v>0</v>
      </c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>
        <f t="shared" si="773"/>
        <v>0</v>
      </c>
      <c r="UQ18" s="4">
        <f t="shared" si="774"/>
        <v>0</v>
      </c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>
        <f t="shared" si="775"/>
        <v>0</v>
      </c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>
        <f t="shared" si="776"/>
        <v>0</v>
      </c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>
        <f t="shared" si="777"/>
        <v>0</v>
      </c>
      <c r="WE18" s="4">
        <f t="shared" si="778"/>
        <v>0</v>
      </c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>
        <f t="shared" si="779"/>
        <v>0</v>
      </c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>
        <f t="shared" si="780"/>
        <v>0</v>
      </c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>
        <f t="shared" si="781"/>
        <v>0</v>
      </c>
      <c r="XS18" s="4">
        <f t="shared" si="782"/>
        <v>0</v>
      </c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>
        <f t="shared" si="783"/>
        <v>0</v>
      </c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>
        <f t="shared" si="784"/>
        <v>0</v>
      </c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>
        <f t="shared" si="785"/>
        <v>0</v>
      </c>
      <c r="ZG18" s="4">
        <f t="shared" si="786"/>
        <v>0</v>
      </c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>
        <f t="shared" si="787"/>
        <v>0</v>
      </c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>
        <f t="shared" si="788"/>
        <v>0</v>
      </c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>
        <f t="shared" si="789"/>
        <v>0</v>
      </c>
      <c r="AAU18" s="4">
        <f t="shared" si="790"/>
        <v>0</v>
      </c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>
        <f t="shared" si="791"/>
        <v>0</v>
      </c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>
        <f t="shared" si="792"/>
        <v>0</v>
      </c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>
        <f t="shared" si="793"/>
        <v>0</v>
      </c>
      <c r="ACI18" s="4">
        <f t="shared" si="794"/>
        <v>0</v>
      </c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>
        <f t="shared" si="795"/>
        <v>0</v>
      </c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>
        <f t="shared" si="796"/>
        <v>0</v>
      </c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>
        <f t="shared" si="797"/>
        <v>0</v>
      </c>
      <c r="ADW18" s="4">
        <f t="shared" si="798"/>
        <v>0</v>
      </c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>
        <f t="shared" si="799"/>
        <v>0</v>
      </c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>
        <f t="shared" si="800"/>
        <v>0</v>
      </c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>
        <f t="shared" si="801"/>
        <v>0</v>
      </c>
      <c r="AFK18" s="4">
        <f t="shared" si="802"/>
        <v>0</v>
      </c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>
        <f t="shared" si="803"/>
        <v>0</v>
      </c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>
        <f t="shared" si="804"/>
        <v>0</v>
      </c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>
        <f t="shared" si="805"/>
        <v>0</v>
      </c>
      <c r="AGY18" s="4">
        <f t="shared" si="806"/>
        <v>0</v>
      </c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>
        <f t="shared" si="807"/>
        <v>0</v>
      </c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>
        <f t="shared" si="808"/>
        <v>0</v>
      </c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>
        <f t="shared" si="809"/>
        <v>0</v>
      </c>
      <c r="AIM18" s="4">
        <f t="shared" si="810"/>
        <v>0</v>
      </c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>
        <f t="shared" si="811"/>
        <v>0</v>
      </c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>
        <f t="shared" si="812"/>
        <v>0</v>
      </c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>
        <f t="shared" si="813"/>
        <v>0</v>
      </c>
      <c r="AKA18" s="4">
        <f t="shared" si="814"/>
        <v>0</v>
      </c>
      <c r="AKB18" s="13">
        <f t="shared" si="815"/>
        <v>0</v>
      </c>
    </row>
    <row r="19" spans="1:964" x14ac:dyDescent="0.55000000000000004">
      <c r="A19" s="5"/>
      <c r="B19" s="5"/>
      <c r="C19" s="5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719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720"/>
        <v>0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>
        <f t="shared" si="721"/>
        <v>0</v>
      </c>
      <c r="AQ19" s="4">
        <f t="shared" si="722"/>
        <v>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f t="shared" si="723"/>
        <v>0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>
        <f t="shared" si="724"/>
        <v>0</v>
      </c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f t="shared" si="725"/>
        <v>0</v>
      </c>
      <c r="CE19" s="4">
        <f t="shared" si="726"/>
        <v>0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>
        <f t="shared" si="727"/>
        <v>0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>
        <f t="shared" si="728"/>
        <v>0</v>
      </c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>
        <f t="shared" si="729"/>
        <v>0</v>
      </c>
      <c r="DS19" s="4">
        <f t="shared" si="730"/>
        <v>0</v>
      </c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f t="shared" si="731"/>
        <v>0</v>
      </c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>
        <f t="shared" si="732"/>
        <v>0</v>
      </c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>
        <f t="shared" si="733"/>
        <v>0</v>
      </c>
      <c r="FG19" s="4">
        <f t="shared" si="734"/>
        <v>0</v>
      </c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>
        <f t="shared" si="735"/>
        <v>0</v>
      </c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>
        <f t="shared" si="736"/>
        <v>0</v>
      </c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>
        <f t="shared" si="737"/>
        <v>0</v>
      </c>
      <c r="GU19" s="4">
        <f t="shared" si="738"/>
        <v>0</v>
      </c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>
        <f t="shared" si="739"/>
        <v>0</v>
      </c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>
        <f t="shared" si="740"/>
        <v>0</v>
      </c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>
        <f t="shared" si="741"/>
        <v>0</v>
      </c>
      <c r="II19" s="4">
        <f t="shared" si="742"/>
        <v>0</v>
      </c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f t="shared" si="743"/>
        <v>0</v>
      </c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>
        <f t="shared" si="744"/>
        <v>0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>
        <f t="shared" si="745"/>
        <v>0</v>
      </c>
      <c r="JW19" s="4">
        <f t="shared" si="746"/>
        <v>0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>
        <f t="shared" si="747"/>
        <v>0</v>
      </c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>
        <f t="shared" si="748"/>
        <v>0</v>
      </c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>
        <f t="shared" si="749"/>
        <v>0</v>
      </c>
      <c r="LK19" s="4">
        <f t="shared" si="750"/>
        <v>0</v>
      </c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>
        <f t="shared" si="751"/>
        <v>0</v>
      </c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>
        <f t="shared" si="752"/>
        <v>0</v>
      </c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>
        <f t="shared" si="753"/>
        <v>0</v>
      </c>
      <c r="MY19" s="4">
        <f t="shared" si="754"/>
        <v>0</v>
      </c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>
        <f t="shared" si="755"/>
        <v>0</v>
      </c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>
        <f t="shared" si="756"/>
        <v>0</v>
      </c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f t="shared" si="757"/>
        <v>0</v>
      </c>
      <c r="OM19" s="4">
        <f t="shared" si="758"/>
        <v>0</v>
      </c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>
        <f t="shared" si="759"/>
        <v>0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>
        <f t="shared" si="760"/>
        <v>0</v>
      </c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>
        <f t="shared" si="761"/>
        <v>0</v>
      </c>
      <c r="QA19" s="4">
        <f t="shared" si="762"/>
        <v>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>
        <f t="shared" si="763"/>
        <v>0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f t="shared" si="764"/>
        <v>0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f t="shared" si="765"/>
        <v>0</v>
      </c>
      <c r="RO19" s="4">
        <f t="shared" si="766"/>
        <v>0</v>
      </c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f t="shared" si="767"/>
        <v>0</v>
      </c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>
        <f t="shared" si="768"/>
        <v>0</v>
      </c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>
        <f t="shared" si="769"/>
        <v>0</v>
      </c>
      <c r="TC19" s="4">
        <f t="shared" si="770"/>
        <v>0</v>
      </c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>
        <f t="shared" si="771"/>
        <v>0</v>
      </c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>
        <f t="shared" si="772"/>
        <v>0</v>
      </c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>
        <f t="shared" si="773"/>
        <v>0</v>
      </c>
      <c r="UQ19" s="4">
        <f t="shared" si="774"/>
        <v>0</v>
      </c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>
        <f t="shared" si="775"/>
        <v>0</v>
      </c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>
        <f t="shared" si="776"/>
        <v>0</v>
      </c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>
        <f t="shared" si="777"/>
        <v>0</v>
      </c>
      <c r="WE19" s="4">
        <f t="shared" si="778"/>
        <v>0</v>
      </c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>
        <f t="shared" si="779"/>
        <v>0</v>
      </c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>
        <f t="shared" si="780"/>
        <v>0</v>
      </c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>
        <f t="shared" si="781"/>
        <v>0</v>
      </c>
      <c r="XS19" s="4">
        <f t="shared" si="782"/>
        <v>0</v>
      </c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>
        <f t="shared" si="783"/>
        <v>0</v>
      </c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>
        <f t="shared" si="784"/>
        <v>0</v>
      </c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>
        <f t="shared" si="785"/>
        <v>0</v>
      </c>
      <c r="ZG19" s="4">
        <f t="shared" si="786"/>
        <v>0</v>
      </c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>
        <f t="shared" si="787"/>
        <v>0</v>
      </c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>
        <f t="shared" si="788"/>
        <v>0</v>
      </c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>
        <f t="shared" si="789"/>
        <v>0</v>
      </c>
      <c r="AAU19" s="4">
        <f t="shared" si="790"/>
        <v>0</v>
      </c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>
        <f t="shared" si="791"/>
        <v>0</v>
      </c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>
        <f t="shared" si="792"/>
        <v>0</v>
      </c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>
        <f t="shared" si="793"/>
        <v>0</v>
      </c>
      <c r="ACI19" s="4">
        <f t="shared" si="794"/>
        <v>0</v>
      </c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>
        <f t="shared" si="795"/>
        <v>0</v>
      </c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>
        <f t="shared" si="796"/>
        <v>0</v>
      </c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>
        <f t="shared" si="797"/>
        <v>0</v>
      </c>
      <c r="ADW19" s="4">
        <f t="shared" si="798"/>
        <v>0</v>
      </c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>
        <f t="shared" si="799"/>
        <v>0</v>
      </c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>
        <f t="shared" si="800"/>
        <v>0</v>
      </c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>
        <f t="shared" si="801"/>
        <v>0</v>
      </c>
      <c r="AFK19" s="4">
        <f t="shared" si="802"/>
        <v>0</v>
      </c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>
        <f t="shared" si="803"/>
        <v>0</v>
      </c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>
        <f t="shared" si="804"/>
        <v>0</v>
      </c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>
        <f t="shared" si="805"/>
        <v>0</v>
      </c>
      <c r="AGY19" s="4">
        <f t="shared" si="806"/>
        <v>0</v>
      </c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>
        <f t="shared" si="807"/>
        <v>0</v>
      </c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>
        <f t="shared" si="808"/>
        <v>0</v>
      </c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>
        <f t="shared" si="809"/>
        <v>0</v>
      </c>
      <c r="AIM19" s="4">
        <f t="shared" si="810"/>
        <v>0</v>
      </c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>
        <f t="shared" si="811"/>
        <v>0</v>
      </c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>
        <f t="shared" si="812"/>
        <v>0</v>
      </c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>
        <f t="shared" si="813"/>
        <v>0</v>
      </c>
      <c r="AKA19" s="4">
        <f t="shared" si="814"/>
        <v>0</v>
      </c>
      <c r="AKB19" s="13">
        <f t="shared" si="815"/>
        <v>0</v>
      </c>
    </row>
    <row r="20" spans="1:964" x14ac:dyDescent="0.55000000000000004">
      <c r="A20" s="5"/>
      <c r="B20" s="5"/>
      <c r="C20" s="5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719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720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>
        <f t="shared" si="721"/>
        <v>0</v>
      </c>
      <c r="AQ20" s="4">
        <f t="shared" si="722"/>
        <v>0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>
        <f t="shared" si="723"/>
        <v>0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>
        <f t="shared" si="724"/>
        <v>0</v>
      </c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>
        <f t="shared" si="725"/>
        <v>0</v>
      </c>
      <c r="CE20" s="4">
        <f t="shared" si="726"/>
        <v>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>
        <f t="shared" si="727"/>
        <v>0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>
        <f t="shared" si="728"/>
        <v>0</v>
      </c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>
        <f t="shared" si="729"/>
        <v>0</v>
      </c>
      <c r="DS20" s="4">
        <f t="shared" si="730"/>
        <v>0</v>
      </c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f t="shared" si="731"/>
        <v>0</v>
      </c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>
        <f t="shared" si="732"/>
        <v>0</v>
      </c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>
        <f t="shared" si="733"/>
        <v>0</v>
      </c>
      <c r="FG20" s="4">
        <f t="shared" si="734"/>
        <v>0</v>
      </c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>
        <f t="shared" si="735"/>
        <v>0</v>
      </c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>
        <f t="shared" si="736"/>
        <v>0</v>
      </c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>
        <f t="shared" si="737"/>
        <v>0</v>
      </c>
      <c r="GU20" s="4">
        <f t="shared" si="738"/>
        <v>0</v>
      </c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>
        <f t="shared" si="739"/>
        <v>0</v>
      </c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>
        <f t="shared" si="740"/>
        <v>0</v>
      </c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f t="shared" si="741"/>
        <v>0</v>
      </c>
      <c r="II20" s="4">
        <f t="shared" si="742"/>
        <v>0</v>
      </c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f t="shared" si="743"/>
        <v>0</v>
      </c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>
        <f t="shared" si="744"/>
        <v>0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>
        <f t="shared" si="745"/>
        <v>0</v>
      </c>
      <c r="JW20" s="4">
        <f t="shared" si="746"/>
        <v>0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>
        <f t="shared" si="747"/>
        <v>0</v>
      </c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>
        <f t="shared" si="748"/>
        <v>0</v>
      </c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>
        <f t="shared" si="749"/>
        <v>0</v>
      </c>
      <c r="LK20" s="4">
        <f t="shared" si="750"/>
        <v>0</v>
      </c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>
        <f t="shared" si="751"/>
        <v>0</v>
      </c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>
        <f t="shared" si="752"/>
        <v>0</v>
      </c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>
        <f t="shared" si="753"/>
        <v>0</v>
      </c>
      <c r="MY20" s="4">
        <f t="shared" si="754"/>
        <v>0</v>
      </c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>
        <f t="shared" si="755"/>
        <v>0</v>
      </c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>
        <f t="shared" si="756"/>
        <v>0</v>
      </c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f t="shared" si="757"/>
        <v>0</v>
      </c>
      <c r="OM20" s="4">
        <f t="shared" si="758"/>
        <v>0</v>
      </c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>
        <f t="shared" si="759"/>
        <v>0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>
        <f t="shared" si="760"/>
        <v>0</v>
      </c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>
        <f t="shared" si="761"/>
        <v>0</v>
      </c>
      <c r="QA20" s="4">
        <f t="shared" si="762"/>
        <v>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>
        <f t="shared" si="763"/>
        <v>0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f t="shared" si="764"/>
        <v>0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f t="shared" si="765"/>
        <v>0</v>
      </c>
      <c r="RO20" s="4">
        <f t="shared" si="766"/>
        <v>0</v>
      </c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f t="shared" si="767"/>
        <v>0</v>
      </c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>
        <f t="shared" si="768"/>
        <v>0</v>
      </c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>
        <f t="shared" si="769"/>
        <v>0</v>
      </c>
      <c r="TC20" s="4">
        <f t="shared" si="770"/>
        <v>0</v>
      </c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>
        <f t="shared" si="771"/>
        <v>0</v>
      </c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>
        <f t="shared" si="772"/>
        <v>0</v>
      </c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>
        <f t="shared" si="773"/>
        <v>0</v>
      </c>
      <c r="UQ20" s="4">
        <f t="shared" si="774"/>
        <v>0</v>
      </c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>
        <f t="shared" si="775"/>
        <v>0</v>
      </c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>
        <f t="shared" si="776"/>
        <v>0</v>
      </c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>
        <f t="shared" si="777"/>
        <v>0</v>
      </c>
      <c r="WE20" s="4">
        <f t="shared" si="778"/>
        <v>0</v>
      </c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>
        <f t="shared" si="779"/>
        <v>0</v>
      </c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>
        <f t="shared" si="780"/>
        <v>0</v>
      </c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>
        <f t="shared" si="781"/>
        <v>0</v>
      </c>
      <c r="XS20" s="4">
        <f t="shared" si="782"/>
        <v>0</v>
      </c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>
        <f t="shared" si="783"/>
        <v>0</v>
      </c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>
        <f t="shared" si="784"/>
        <v>0</v>
      </c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>
        <f t="shared" si="785"/>
        <v>0</v>
      </c>
      <c r="ZG20" s="4">
        <f t="shared" si="786"/>
        <v>0</v>
      </c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>
        <f t="shared" si="787"/>
        <v>0</v>
      </c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>
        <f t="shared" si="788"/>
        <v>0</v>
      </c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>
        <f t="shared" si="789"/>
        <v>0</v>
      </c>
      <c r="AAU20" s="4">
        <f t="shared" si="790"/>
        <v>0</v>
      </c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>
        <f t="shared" si="791"/>
        <v>0</v>
      </c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>
        <f t="shared" si="792"/>
        <v>0</v>
      </c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>
        <f t="shared" si="793"/>
        <v>0</v>
      </c>
      <c r="ACI20" s="4">
        <f t="shared" si="794"/>
        <v>0</v>
      </c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>
        <f t="shared" si="795"/>
        <v>0</v>
      </c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>
        <f t="shared" si="796"/>
        <v>0</v>
      </c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>
        <f t="shared" si="797"/>
        <v>0</v>
      </c>
      <c r="ADW20" s="4">
        <f t="shared" si="798"/>
        <v>0</v>
      </c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>
        <f t="shared" si="799"/>
        <v>0</v>
      </c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>
        <f t="shared" si="800"/>
        <v>0</v>
      </c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>
        <f t="shared" si="801"/>
        <v>0</v>
      </c>
      <c r="AFK20" s="4">
        <f t="shared" si="802"/>
        <v>0</v>
      </c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>
        <f t="shared" si="803"/>
        <v>0</v>
      </c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>
        <f t="shared" si="804"/>
        <v>0</v>
      </c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>
        <f t="shared" si="805"/>
        <v>0</v>
      </c>
      <c r="AGY20" s="4">
        <f t="shared" si="806"/>
        <v>0</v>
      </c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>
        <f t="shared" si="807"/>
        <v>0</v>
      </c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>
        <f t="shared" si="808"/>
        <v>0</v>
      </c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>
        <f t="shared" si="809"/>
        <v>0</v>
      </c>
      <c r="AIM20" s="4">
        <f t="shared" si="810"/>
        <v>0</v>
      </c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>
        <f t="shared" si="811"/>
        <v>0</v>
      </c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>
        <f t="shared" si="812"/>
        <v>0</v>
      </c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>
        <f t="shared" si="813"/>
        <v>0</v>
      </c>
      <c r="AKA20" s="4">
        <f t="shared" si="814"/>
        <v>0</v>
      </c>
      <c r="AKB20" s="13">
        <f t="shared" si="815"/>
        <v>0</v>
      </c>
    </row>
    <row r="21" spans="1:964" x14ac:dyDescent="0.55000000000000004">
      <c r="A21" s="5"/>
      <c r="B21" s="5"/>
      <c r="C21" s="5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719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720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>
        <f t="shared" si="721"/>
        <v>0</v>
      </c>
      <c r="AQ21" s="4">
        <f t="shared" si="722"/>
        <v>0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>
        <f t="shared" si="723"/>
        <v>0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>
        <f t="shared" si="724"/>
        <v>0</v>
      </c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>
        <f t="shared" si="725"/>
        <v>0</v>
      </c>
      <c r="CE21" s="4">
        <f t="shared" si="726"/>
        <v>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>
        <f t="shared" si="727"/>
        <v>0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>
        <f t="shared" si="728"/>
        <v>0</v>
      </c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>
        <f t="shared" si="729"/>
        <v>0</v>
      </c>
      <c r="DS21" s="4">
        <f t="shared" si="730"/>
        <v>0</v>
      </c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f t="shared" si="731"/>
        <v>0</v>
      </c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>
        <f t="shared" si="732"/>
        <v>0</v>
      </c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f t="shared" si="733"/>
        <v>0</v>
      </c>
      <c r="FG21" s="4">
        <f t="shared" si="734"/>
        <v>0</v>
      </c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>
        <f t="shared" si="735"/>
        <v>0</v>
      </c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>
        <f t="shared" si="736"/>
        <v>0</v>
      </c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>
        <f t="shared" si="737"/>
        <v>0</v>
      </c>
      <c r="GU21" s="4">
        <f t="shared" si="738"/>
        <v>0</v>
      </c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>
        <f t="shared" si="739"/>
        <v>0</v>
      </c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>
        <f t="shared" si="740"/>
        <v>0</v>
      </c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f t="shared" si="741"/>
        <v>0</v>
      </c>
      <c r="II21" s="4">
        <f t="shared" si="742"/>
        <v>0</v>
      </c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f t="shared" si="743"/>
        <v>0</v>
      </c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>
        <f t="shared" si="744"/>
        <v>0</v>
      </c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>
        <f t="shared" si="745"/>
        <v>0</v>
      </c>
      <c r="JW21" s="4">
        <f t="shared" si="746"/>
        <v>0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>
        <f t="shared" si="747"/>
        <v>0</v>
      </c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>
        <f t="shared" si="748"/>
        <v>0</v>
      </c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>
        <f t="shared" si="749"/>
        <v>0</v>
      </c>
      <c r="LK21" s="4">
        <f t="shared" si="750"/>
        <v>0</v>
      </c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>
        <f t="shared" si="751"/>
        <v>0</v>
      </c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>
        <f t="shared" si="752"/>
        <v>0</v>
      </c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>
        <f t="shared" si="753"/>
        <v>0</v>
      </c>
      <c r="MY21" s="4">
        <f t="shared" si="754"/>
        <v>0</v>
      </c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>
        <f t="shared" si="755"/>
        <v>0</v>
      </c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>
        <f t="shared" si="756"/>
        <v>0</v>
      </c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>
        <f t="shared" si="757"/>
        <v>0</v>
      </c>
      <c r="OM21" s="4">
        <f t="shared" si="758"/>
        <v>0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>
        <f t="shared" si="759"/>
        <v>0</v>
      </c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>
        <f t="shared" si="760"/>
        <v>0</v>
      </c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f t="shared" si="761"/>
        <v>0</v>
      </c>
      <c r="QA21" s="4">
        <f t="shared" si="762"/>
        <v>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f t="shared" si="763"/>
        <v>0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f t="shared" si="764"/>
        <v>0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f t="shared" si="765"/>
        <v>0</v>
      </c>
      <c r="RO21" s="4">
        <f t="shared" si="766"/>
        <v>0</v>
      </c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>
        <f t="shared" si="767"/>
        <v>0</v>
      </c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>
        <f t="shared" si="768"/>
        <v>0</v>
      </c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>
        <f t="shared" si="769"/>
        <v>0</v>
      </c>
      <c r="TC21" s="4">
        <f t="shared" si="770"/>
        <v>0</v>
      </c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>
        <f t="shared" si="771"/>
        <v>0</v>
      </c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>
        <f t="shared" si="772"/>
        <v>0</v>
      </c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>
        <f t="shared" si="773"/>
        <v>0</v>
      </c>
      <c r="UQ21" s="4">
        <f t="shared" si="774"/>
        <v>0</v>
      </c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>
        <f t="shared" si="775"/>
        <v>0</v>
      </c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>
        <f t="shared" si="776"/>
        <v>0</v>
      </c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>
        <f t="shared" si="777"/>
        <v>0</v>
      </c>
      <c r="WE21" s="4">
        <f t="shared" si="778"/>
        <v>0</v>
      </c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>
        <f t="shared" si="779"/>
        <v>0</v>
      </c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>
        <f t="shared" si="780"/>
        <v>0</v>
      </c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>
        <f t="shared" si="781"/>
        <v>0</v>
      </c>
      <c r="XS21" s="4">
        <f t="shared" si="782"/>
        <v>0</v>
      </c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>
        <f t="shared" si="783"/>
        <v>0</v>
      </c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>
        <f t="shared" si="784"/>
        <v>0</v>
      </c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>
        <f t="shared" si="785"/>
        <v>0</v>
      </c>
      <c r="ZG21" s="4">
        <f t="shared" si="786"/>
        <v>0</v>
      </c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>
        <f t="shared" si="787"/>
        <v>0</v>
      </c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>
        <f t="shared" si="788"/>
        <v>0</v>
      </c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>
        <f t="shared" si="789"/>
        <v>0</v>
      </c>
      <c r="AAU21" s="4">
        <f t="shared" si="790"/>
        <v>0</v>
      </c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>
        <f t="shared" si="791"/>
        <v>0</v>
      </c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>
        <f t="shared" si="792"/>
        <v>0</v>
      </c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>
        <f t="shared" si="793"/>
        <v>0</v>
      </c>
      <c r="ACI21" s="4">
        <f t="shared" si="794"/>
        <v>0</v>
      </c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>
        <f t="shared" si="795"/>
        <v>0</v>
      </c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>
        <f t="shared" si="796"/>
        <v>0</v>
      </c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>
        <f t="shared" si="797"/>
        <v>0</v>
      </c>
      <c r="ADW21" s="4">
        <f t="shared" si="798"/>
        <v>0</v>
      </c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>
        <f t="shared" si="799"/>
        <v>0</v>
      </c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>
        <f t="shared" si="800"/>
        <v>0</v>
      </c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>
        <f t="shared" si="801"/>
        <v>0</v>
      </c>
      <c r="AFK21" s="4">
        <f t="shared" si="802"/>
        <v>0</v>
      </c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>
        <f t="shared" si="803"/>
        <v>0</v>
      </c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>
        <f t="shared" si="804"/>
        <v>0</v>
      </c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>
        <f t="shared" si="805"/>
        <v>0</v>
      </c>
      <c r="AGY21" s="4">
        <f t="shared" si="806"/>
        <v>0</v>
      </c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>
        <f t="shared" si="807"/>
        <v>0</v>
      </c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>
        <f t="shared" si="808"/>
        <v>0</v>
      </c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>
        <f t="shared" si="809"/>
        <v>0</v>
      </c>
      <c r="AIM21" s="4">
        <f t="shared" si="810"/>
        <v>0</v>
      </c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>
        <f t="shared" si="811"/>
        <v>0</v>
      </c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>
        <f t="shared" si="812"/>
        <v>0</v>
      </c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>
        <f t="shared" si="813"/>
        <v>0</v>
      </c>
      <c r="AKA21" s="4">
        <f t="shared" si="814"/>
        <v>0</v>
      </c>
      <c r="AKB21" s="13">
        <f t="shared" si="815"/>
        <v>0</v>
      </c>
    </row>
    <row r="22" spans="1:964" x14ac:dyDescent="0.55000000000000004">
      <c r="A22" s="5" t="s">
        <v>3</v>
      </c>
      <c r="B22" s="5" t="s">
        <v>8</v>
      </c>
      <c r="C22" s="5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719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720"/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f t="shared" si="721"/>
        <v>0</v>
      </c>
      <c r="AQ22" s="4">
        <f t="shared" si="722"/>
        <v>0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>
        <f t="shared" si="723"/>
        <v>0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>
        <f t="shared" si="724"/>
        <v>0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>
        <f t="shared" si="725"/>
        <v>0</v>
      </c>
      <c r="CE22" s="4">
        <f t="shared" si="726"/>
        <v>0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f t="shared" si="727"/>
        <v>0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>
        <f t="shared" si="728"/>
        <v>0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>
        <f t="shared" si="729"/>
        <v>0</v>
      </c>
      <c r="DS22" s="4">
        <f t="shared" si="730"/>
        <v>0</v>
      </c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>
        <f t="shared" si="731"/>
        <v>0</v>
      </c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>
        <f t="shared" si="732"/>
        <v>0</v>
      </c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>
        <f t="shared" si="733"/>
        <v>0</v>
      </c>
      <c r="FG22" s="4">
        <f t="shared" si="734"/>
        <v>0</v>
      </c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>
        <f t="shared" si="735"/>
        <v>0</v>
      </c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>
        <f t="shared" si="736"/>
        <v>0</v>
      </c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>
        <f t="shared" si="737"/>
        <v>0</v>
      </c>
      <c r="GU22" s="4">
        <f t="shared" si="738"/>
        <v>0</v>
      </c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>
        <f t="shared" si="739"/>
        <v>0</v>
      </c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>
        <f t="shared" si="740"/>
        <v>0</v>
      </c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f t="shared" si="741"/>
        <v>0</v>
      </c>
      <c r="II22" s="4">
        <f t="shared" si="742"/>
        <v>0</v>
      </c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f t="shared" si="743"/>
        <v>0</v>
      </c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>
        <f t="shared" si="744"/>
        <v>0</v>
      </c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>
        <f t="shared" si="745"/>
        <v>0</v>
      </c>
      <c r="JW22" s="4">
        <f t="shared" si="746"/>
        <v>0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f t="shared" si="747"/>
        <v>0</v>
      </c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>
        <f t="shared" si="748"/>
        <v>0</v>
      </c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>
        <f t="shared" si="749"/>
        <v>0</v>
      </c>
      <c r="LK22" s="4">
        <f t="shared" si="750"/>
        <v>0</v>
      </c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>
        <f t="shared" si="751"/>
        <v>0</v>
      </c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>
        <f t="shared" si="752"/>
        <v>0</v>
      </c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>
        <f t="shared" si="753"/>
        <v>0</v>
      </c>
      <c r="MY22" s="4">
        <f t="shared" si="754"/>
        <v>0</v>
      </c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>
        <f t="shared" si="755"/>
        <v>0</v>
      </c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>
        <f t="shared" si="756"/>
        <v>0</v>
      </c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>
        <f t="shared" si="757"/>
        <v>0</v>
      </c>
      <c r="OM22" s="4">
        <f t="shared" si="758"/>
        <v>0</v>
      </c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>
        <f t="shared" si="759"/>
        <v>0</v>
      </c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>
        <f t="shared" si="760"/>
        <v>0</v>
      </c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f t="shared" si="761"/>
        <v>0</v>
      </c>
      <c r="QA22" s="4">
        <f t="shared" si="762"/>
        <v>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f t="shared" si="763"/>
        <v>0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f t="shared" si="764"/>
        <v>0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f t="shared" si="765"/>
        <v>0</v>
      </c>
      <c r="RO22" s="4">
        <f t="shared" si="766"/>
        <v>0</v>
      </c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>
        <f t="shared" si="767"/>
        <v>0</v>
      </c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>
        <f t="shared" si="768"/>
        <v>0</v>
      </c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>
        <f t="shared" si="769"/>
        <v>0</v>
      </c>
      <c r="TC22" s="4">
        <f t="shared" si="770"/>
        <v>0</v>
      </c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>
        <f t="shared" si="771"/>
        <v>0</v>
      </c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>
        <f t="shared" si="772"/>
        <v>0</v>
      </c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>
        <f t="shared" si="773"/>
        <v>0</v>
      </c>
      <c r="UQ22" s="4">
        <f t="shared" si="774"/>
        <v>0</v>
      </c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>
        <f t="shared" si="775"/>
        <v>0</v>
      </c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>
        <f t="shared" si="776"/>
        <v>0</v>
      </c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>
        <f t="shared" si="777"/>
        <v>0</v>
      </c>
      <c r="WE22" s="4">
        <f t="shared" si="778"/>
        <v>0</v>
      </c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>
        <f t="shared" si="779"/>
        <v>0</v>
      </c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>
        <f t="shared" si="780"/>
        <v>0</v>
      </c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>
        <f t="shared" si="781"/>
        <v>0</v>
      </c>
      <c r="XS22" s="4">
        <f t="shared" si="782"/>
        <v>0</v>
      </c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>
        <f t="shared" si="783"/>
        <v>0</v>
      </c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>
        <f t="shared" si="784"/>
        <v>0</v>
      </c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>
        <f t="shared" si="785"/>
        <v>0</v>
      </c>
      <c r="ZG22" s="4">
        <f t="shared" si="786"/>
        <v>0</v>
      </c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>
        <f t="shared" si="787"/>
        <v>0</v>
      </c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>
        <f t="shared" si="788"/>
        <v>0</v>
      </c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>
        <f t="shared" si="789"/>
        <v>0</v>
      </c>
      <c r="AAU22" s="4">
        <f t="shared" si="790"/>
        <v>0</v>
      </c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>
        <f t="shared" si="791"/>
        <v>0</v>
      </c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>
        <f t="shared" si="792"/>
        <v>0</v>
      </c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>
        <f t="shared" si="793"/>
        <v>0</v>
      </c>
      <c r="ACI22" s="4">
        <f t="shared" si="794"/>
        <v>0</v>
      </c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>
        <f t="shared" si="795"/>
        <v>0</v>
      </c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>
        <f t="shared" si="796"/>
        <v>0</v>
      </c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>
        <f t="shared" si="797"/>
        <v>0</v>
      </c>
      <c r="ADW22" s="4">
        <f t="shared" si="798"/>
        <v>0</v>
      </c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>
        <f t="shared" si="799"/>
        <v>0</v>
      </c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>
        <f t="shared" si="800"/>
        <v>0</v>
      </c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>
        <f t="shared" si="801"/>
        <v>0</v>
      </c>
      <c r="AFK22" s="4">
        <f t="shared" si="802"/>
        <v>0</v>
      </c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>
        <f t="shared" si="803"/>
        <v>0</v>
      </c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>
        <f t="shared" si="804"/>
        <v>0</v>
      </c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>
        <f t="shared" si="805"/>
        <v>0</v>
      </c>
      <c r="AGY22" s="4">
        <f t="shared" si="806"/>
        <v>0</v>
      </c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>
        <f t="shared" si="807"/>
        <v>0</v>
      </c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>
        <f t="shared" si="808"/>
        <v>0</v>
      </c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>
        <f t="shared" si="809"/>
        <v>0</v>
      </c>
      <c r="AIM22" s="4">
        <f t="shared" si="810"/>
        <v>0</v>
      </c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>
        <f t="shared" si="811"/>
        <v>0</v>
      </c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>
        <f t="shared" si="812"/>
        <v>0</v>
      </c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>
        <f t="shared" si="813"/>
        <v>0</v>
      </c>
      <c r="AKA22" s="4">
        <f t="shared" si="814"/>
        <v>0</v>
      </c>
      <c r="AKB22" s="13">
        <f t="shared" si="815"/>
        <v>0</v>
      </c>
    </row>
    <row r="23" spans="1:964" x14ac:dyDescent="0.55000000000000004">
      <c r="A23" s="5"/>
      <c r="B23" s="5"/>
      <c r="C23" s="5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719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720"/>
        <v>0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>
        <f t="shared" si="721"/>
        <v>0</v>
      </c>
      <c r="AQ23" s="4">
        <f t="shared" si="722"/>
        <v>0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>
        <f t="shared" si="723"/>
        <v>0</v>
      </c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>
        <f t="shared" si="724"/>
        <v>0</v>
      </c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>
        <f t="shared" si="725"/>
        <v>0</v>
      </c>
      <c r="CE23" s="4">
        <f t="shared" si="726"/>
        <v>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>
        <f t="shared" si="727"/>
        <v>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>
        <f t="shared" si="728"/>
        <v>0</v>
      </c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>
        <f t="shared" si="729"/>
        <v>0</v>
      </c>
      <c r="DS23" s="4">
        <f t="shared" si="730"/>
        <v>0</v>
      </c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>
        <f t="shared" si="731"/>
        <v>0</v>
      </c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>
        <f t="shared" si="732"/>
        <v>0</v>
      </c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>
        <f t="shared" si="733"/>
        <v>0</v>
      </c>
      <c r="FG23" s="4">
        <f t="shared" si="734"/>
        <v>0</v>
      </c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>
        <f t="shared" si="735"/>
        <v>0</v>
      </c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>
        <f t="shared" si="736"/>
        <v>0</v>
      </c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>
        <f t="shared" si="737"/>
        <v>0</v>
      </c>
      <c r="GU23" s="4">
        <f t="shared" si="738"/>
        <v>0</v>
      </c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>
        <f t="shared" si="739"/>
        <v>0</v>
      </c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>
        <f t="shared" si="740"/>
        <v>0</v>
      </c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f t="shared" si="741"/>
        <v>0</v>
      </c>
      <c r="II23" s="4">
        <f t="shared" si="742"/>
        <v>0</v>
      </c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f t="shared" si="743"/>
        <v>0</v>
      </c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>
        <f t="shared" si="744"/>
        <v>0</v>
      </c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>
        <f t="shared" si="745"/>
        <v>0</v>
      </c>
      <c r="JW23" s="4">
        <f t="shared" si="746"/>
        <v>0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f t="shared" si="747"/>
        <v>0</v>
      </c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>
        <f t="shared" si="748"/>
        <v>0</v>
      </c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>
        <f t="shared" si="749"/>
        <v>0</v>
      </c>
      <c r="LK23" s="4">
        <f t="shared" si="750"/>
        <v>0</v>
      </c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>
        <f t="shared" si="751"/>
        <v>0</v>
      </c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>
        <f t="shared" si="752"/>
        <v>0</v>
      </c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>
        <f t="shared" si="753"/>
        <v>0</v>
      </c>
      <c r="MY23" s="4">
        <f t="shared" si="754"/>
        <v>0</v>
      </c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>
        <f t="shared" si="755"/>
        <v>0</v>
      </c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>
        <f t="shared" si="756"/>
        <v>0</v>
      </c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>
        <f t="shared" si="757"/>
        <v>0</v>
      </c>
      <c r="OM23" s="4">
        <f t="shared" si="758"/>
        <v>0</v>
      </c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>
        <f t="shared" si="759"/>
        <v>0</v>
      </c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>
        <f t="shared" si="760"/>
        <v>0</v>
      </c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f t="shared" si="761"/>
        <v>0</v>
      </c>
      <c r="QA23" s="4">
        <f t="shared" si="762"/>
        <v>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f t="shared" si="763"/>
        <v>0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f t="shared" si="764"/>
        <v>0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>
        <f t="shared" si="765"/>
        <v>0</v>
      </c>
      <c r="RO23" s="4">
        <f t="shared" si="766"/>
        <v>0</v>
      </c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f t="shared" si="767"/>
        <v>0</v>
      </c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>
        <f t="shared" si="768"/>
        <v>0</v>
      </c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>
        <f t="shared" si="769"/>
        <v>0</v>
      </c>
      <c r="TC23" s="4">
        <f t="shared" si="770"/>
        <v>0</v>
      </c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>
        <f t="shared" si="771"/>
        <v>0</v>
      </c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>
        <f t="shared" si="772"/>
        <v>0</v>
      </c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>
        <f t="shared" si="773"/>
        <v>0</v>
      </c>
      <c r="UQ23" s="4">
        <f t="shared" si="774"/>
        <v>0</v>
      </c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>
        <f t="shared" si="775"/>
        <v>0</v>
      </c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>
        <f t="shared" si="776"/>
        <v>0</v>
      </c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>
        <f t="shared" si="777"/>
        <v>0</v>
      </c>
      <c r="WE23" s="4">
        <f t="shared" si="778"/>
        <v>0</v>
      </c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>
        <f t="shared" si="779"/>
        <v>0</v>
      </c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>
        <f t="shared" si="780"/>
        <v>0</v>
      </c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>
        <f t="shared" si="781"/>
        <v>0</v>
      </c>
      <c r="XS23" s="4">
        <f t="shared" si="782"/>
        <v>0</v>
      </c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>
        <f t="shared" si="783"/>
        <v>0</v>
      </c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>
        <f t="shared" si="784"/>
        <v>0</v>
      </c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>
        <f t="shared" si="785"/>
        <v>0</v>
      </c>
      <c r="ZG23" s="4">
        <f t="shared" si="786"/>
        <v>0</v>
      </c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>
        <f t="shared" si="787"/>
        <v>0</v>
      </c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>
        <f t="shared" si="788"/>
        <v>0</v>
      </c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>
        <f t="shared" si="789"/>
        <v>0</v>
      </c>
      <c r="AAU23" s="4">
        <f t="shared" si="790"/>
        <v>0</v>
      </c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>
        <f t="shared" si="791"/>
        <v>0</v>
      </c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>
        <f t="shared" si="792"/>
        <v>0</v>
      </c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>
        <f t="shared" si="793"/>
        <v>0</v>
      </c>
      <c r="ACI23" s="4">
        <f t="shared" si="794"/>
        <v>0</v>
      </c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>
        <f t="shared" si="795"/>
        <v>0</v>
      </c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>
        <f t="shared" si="796"/>
        <v>0</v>
      </c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>
        <f t="shared" si="797"/>
        <v>0</v>
      </c>
      <c r="ADW23" s="4">
        <f t="shared" si="798"/>
        <v>0</v>
      </c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>
        <f t="shared" si="799"/>
        <v>0</v>
      </c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>
        <f t="shared" si="800"/>
        <v>0</v>
      </c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>
        <f t="shared" si="801"/>
        <v>0</v>
      </c>
      <c r="AFK23" s="4">
        <f t="shared" si="802"/>
        <v>0</v>
      </c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>
        <f t="shared" si="803"/>
        <v>0</v>
      </c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>
        <f t="shared" si="804"/>
        <v>0</v>
      </c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>
        <f t="shared" si="805"/>
        <v>0</v>
      </c>
      <c r="AGY23" s="4">
        <f t="shared" si="806"/>
        <v>0</v>
      </c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>
        <f t="shared" si="807"/>
        <v>0</v>
      </c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>
        <f t="shared" si="808"/>
        <v>0</v>
      </c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>
        <f t="shared" si="809"/>
        <v>0</v>
      </c>
      <c r="AIM23" s="4">
        <f t="shared" si="810"/>
        <v>0</v>
      </c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>
        <f t="shared" si="811"/>
        <v>0</v>
      </c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>
        <f t="shared" si="812"/>
        <v>0</v>
      </c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>
        <f t="shared" si="813"/>
        <v>0</v>
      </c>
      <c r="AKA23" s="4">
        <f t="shared" si="814"/>
        <v>0</v>
      </c>
      <c r="AKB23" s="13">
        <f t="shared" si="815"/>
        <v>0</v>
      </c>
    </row>
    <row r="24" spans="1:964" x14ac:dyDescent="0.55000000000000004">
      <c r="A24" s="5"/>
      <c r="B24" s="5"/>
      <c r="C24" s="5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719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720"/>
        <v>0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>
        <f t="shared" si="721"/>
        <v>0</v>
      </c>
      <c r="AQ24" s="4">
        <f t="shared" si="722"/>
        <v>0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f t="shared" si="723"/>
        <v>0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>
        <f t="shared" si="724"/>
        <v>0</v>
      </c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f t="shared" si="725"/>
        <v>0</v>
      </c>
      <c r="CE24" s="4">
        <f t="shared" si="726"/>
        <v>0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f t="shared" si="727"/>
        <v>0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>
        <f t="shared" si="728"/>
        <v>0</v>
      </c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>
        <f t="shared" si="729"/>
        <v>0</v>
      </c>
      <c r="DS24" s="4">
        <f t="shared" si="730"/>
        <v>0</v>
      </c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>
        <f t="shared" si="731"/>
        <v>0</v>
      </c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>
        <f t="shared" si="732"/>
        <v>0</v>
      </c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>
        <f t="shared" si="733"/>
        <v>0</v>
      </c>
      <c r="FG24" s="4">
        <f t="shared" si="734"/>
        <v>0</v>
      </c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>
        <f t="shared" si="735"/>
        <v>0</v>
      </c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>
        <f t="shared" si="736"/>
        <v>0</v>
      </c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>
        <f t="shared" si="737"/>
        <v>0</v>
      </c>
      <c r="GU24" s="4">
        <f t="shared" si="738"/>
        <v>0</v>
      </c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>
        <f t="shared" si="739"/>
        <v>0</v>
      </c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>
        <f t="shared" si="740"/>
        <v>0</v>
      </c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>
        <f t="shared" si="741"/>
        <v>0</v>
      </c>
      <c r="II24" s="4">
        <f t="shared" si="742"/>
        <v>0</v>
      </c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>
        <f t="shared" si="743"/>
        <v>0</v>
      </c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>
        <f t="shared" si="744"/>
        <v>0</v>
      </c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>
        <f t="shared" si="745"/>
        <v>0</v>
      </c>
      <c r="JW24" s="4">
        <f t="shared" si="746"/>
        <v>0</v>
      </c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>
        <f t="shared" si="747"/>
        <v>0</v>
      </c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>
        <f t="shared" si="748"/>
        <v>0</v>
      </c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>
        <f t="shared" si="749"/>
        <v>0</v>
      </c>
      <c r="LK24" s="4">
        <f t="shared" si="750"/>
        <v>0</v>
      </c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>
        <f t="shared" si="751"/>
        <v>0</v>
      </c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>
        <f t="shared" si="752"/>
        <v>0</v>
      </c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>
        <f t="shared" si="753"/>
        <v>0</v>
      </c>
      <c r="MY24" s="4">
        <f t="shared" si="754"/>
        <v>0</v>
      </c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>
        <f t="shared" si="755"/>
        <v>0</v>
      </c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>
        <f t="shared" si="756"/>
        <v>0</v>
      </c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>
        <f t="shared" si="757"/>
        <v>0</v>
      </c>
      <c r="OM24" s="4">
        <f t="shared" si="758"/>
        <v>0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>
        <f t="shared" si="759"/>
        <v>0</v>
      </c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>
        <f t="shared" si="760"/>
        <v>0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f t="shared" si="761"/>
        <v>0</v>
      </c>
      <c r="QA24" s="4">
        <f t="shared" si="762"/>
        <v>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f t="shared" si="763"/>
        <v>0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f t="shared" si="764"/>
        <v>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>
        <f t="shared" si="765"/>
        <v>0</v>
      </c>
      <c r="RO24" s="4">
        <f t="shared" si="766"/>
        <v>0</v>
      </c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f t="shared" si="767"/>
        <v>0</v>
      </c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>
        <f t="shared" si="768"/>
        <v>0</v>
      </c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>
        <f t="shared" si="769"/>
        <v>0</v>
      </c>
      <c r="TC24" s="4">
        <f t="shared" si="770"/>
        <v>0</v>
      </c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>
        <f t="shared" si="771"/>
        <v>0</v>
      </c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>
        <f t="shared" si="772"/>
        <v>0</v>
      </c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>
        <f t="shared" si="773"/>
        <v>0</v>
      </c>
      <c r="UQ24" s="4">
        <f t="shared" si="774"/>
        <v>0</v>
      </c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>
        <f t="shared" si="775"/>
        <v>0</v>
      </c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>
        <f t="shared" si="776"/>
        <v>0</v>
      </c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>
        <f t="shared" si="777"/>
        <v>0</v>
      </c>
      <c r="WE24" s="4">
        <f t="shared" si="778"/>
        <v>0</v>
      </c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>
        <f t="shared" si="779"/>
        <v>0</v>
      </c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>
        <f t="shared" si="780"/>
        <v>0</v>
      </c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>
        <f t="shared" si="781"/>
        <v>0</v>
      </c>
      <c r="XS24" s="4">
        <f t="shared" si="782"/>
        <v>0</v>
      </c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>
        <f t="shared" si="783"/>
        <v>0</v>
      </c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>
        <f t="shared" si="784"/>
        <v>0</v>
      </c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>
        <f t="shared" si="785"/>
        <v>0</v>
      </c>
      <c r="ZG24" s="4">
        <f t="shared" si="786"/>
        <v>0</v>
      </c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>
        <f t="shared" si="787"/>
        <v>0</v>
      </c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>
        <f t="shared" si="788"/>
        <v>0</v>
      </c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>
        <f t="shared" si="789"/>
        <v>0</v>
      </c>
      <c r="AAU24" s="4">
        <f t="shared" si="790"/>
        <v>0</v>
      </c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>
        <f t="shared" si="791"/>
        <v>0</v>
      </c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>
        <f t="shared" si="792"/>
        <v>0</v>
      </c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>
        <f t="shared" si="793"/>
        <v>0</v>
      </c>
      <c r="ACI24" s="4">
        <f t="shared" si="794"/>
        <v>0</v>
      </c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>
        <f t="shared" si="795"/>
        <v>0</v>
      </c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>
        <f t="shared" si="796"/>
        <v>0</v>
      </c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>
        <f t="shared" si="797"/>
        <v>0</v>
      </c>
      <c r="ADW24" s="4">
        <f t="shared" si="798"/>
        <v>0</v>
      </c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>
        <f t="shared" si="799"/>
        <v>0</v>
      </c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>
        <f t="shared" si="800"/>
        <v>0</v>
      </c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>
        <f t="shared" si="801"/>
        <v>0</v>
      </c>
      <c r="AFK24" s="4">
        <f t="shared" si="802"/>
        <v>0</v>
      </c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>
        <f t="shared" si="803"/>
        <v>0</v>
      </c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>
        <f t="shared" si="804"/>
        <v>0</v>
      </c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>
        <f t="shared" si="805"/>
        <v>0</v>
      </c>
      <c r="AGY24" s="4">
        <f t="shared" si="806"/>
        <v>0</v>
      </c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>
        <f t="shared" si="807"/>
        <v>0</v>
      </c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>
        <f t="shared" si="808"/>
        <v>0</v>
      </c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>
        <f t="shared" si="809"/>
        <v>0</v>
      </c>
      <c r="AIM24" s="4">
        <f t="shared" si="810"/>
        <v>0</v>
      </c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>
        <f t="shared" si="811"/>
        <v>0</v>
      </c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>
        <f t="shared" si="812"/>
        <v>0</v>
      </c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>
        <f t="shared" si="813"/>
        <v>0</v>
      </c>
      <c r="AKA24" s="4">
        <f t="shared" si="814"/>
        <v>0</v>
      </c>
      <c r="AKB24" s="13">
        <f t="shared" si="815"/>
        <v>0</v>
      </c>
    </row>
    <row r="25" spans="1:964" x14ac:dyDescent="0.55000000000000004">
      <c r="A25" s="5"/>
      <c r="B25" s="5"/>
      <c r="C25" s="5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719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>
        <f t="shared" si="720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>
        <f t="shared" si="721"/>
        <v>0</v>
      </c>
      <c r="AQ25" s="4">
        <f t="shared" si="722"/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>
        <f t="shared" si="723"/>
        <v>0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>
        <f t="shared" si="724"/>
        <v>0</v>
      </c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>
        <f t="shared" si="725"/>
        <v>0</v>
      </c>
      <c r="CE25" s="4">
        <f t="shared" si="726"/>
        <v>0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f t="shared" si="727"/>
        <v>0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>
        <f t="shared" si="728"/>
        <v>0</v>
      </c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>
        <f t="shared" si="729"/>
        <v>0</v>
      </c>
      <c r="DS25" s="4">
        <f t="shared" si="730"/>
        <v>0</v>
      </c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>
        <f t="shared" si="731"/>
        <v>0</v>
      </c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>
        <f t="shared" si="732"/>
        <v>0</v>
      </c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>
        <f t="shared" si="733"/>
        <v>0</v>
      </c>
      <c r="FG25" s="4">
        <f t="shared" si="734"/>
        <v>0</v>
      </c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>
        <f t="shared" si="735"/>
        <v>0</v>
      </c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>
        <f t="shared" si="736"/>
        <v>0</v>
      </c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>
        <f t="shared" si="737"/>
        <v>0</v>
      </c>
      <c r="GU25" s="4">
        <f t="shared" si="738"/>
        <v>0</v>
      </c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>
        <f t="shared" si="739"/>
        <v>0</v>
      </c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>
        <f t="shared" si="740"/>
        <v>0</v>
      </c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>
        <f t="shared" si="741"/>
        <v>0</v>
      </c>
      <c r="II25" s="4">
        <f t="shared" si="742"/>
        <v>0</v>
      </c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>
        <f t="shared" si="743"/>
        <v>0</v>
      </c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>
        <f t="shared" si="744"/>
        <v>0</v>
      </c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>
        <f t="shared" si="745"/>
        <v>0</v>
      </c>
      <c r="JW25" s="4">
        <f t="shared" si="746"/>
        <v>0</v>
      </c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>
        <f t="shared" si="747"/>
        <v>0</v>
      </c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>
        <f t="shared" si="748"/>
        <v>0</v>
      </c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>
        <f t="shared" si="749"/>
        <v>0</v>
      </c>
      <c r="LK25" s="4">
        <f t="shared" si="750"/>
        <v>0</v>
      </c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>
        <f t="shared" si="751"/>
        <v>0</v>
      </c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>
        <f t="shared" si="752"/>
        <v>0</v>
      </c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>
        <f t="shared" si="753"/>
        <v>0</v>
      </c>
      <c r="MY25" s="4">
        <f t="shared" si="754"/>
        <v>0</v>
      </c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>
        <f t="shared" si="755"/>
        <v>0</v>
      </c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>
        <f t="shared" si="756"/>
        <v>0</v>
      </c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>
        <f t="shared" si="757"/>
        <v>0</v>
      </c>
      <c r="OM25" s="4">
        <f t="shared" si="758"/>
        <v>0</v>
      </c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>
        <f t="shared" si="759"/>
        <v>0</v>
      </c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>
        <f t="shared" si="760"/>
        <v>0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f t="shared" si="761"/>
        <v>0</v>
      </c>
      <c r="QA25" s="4">
        <f t="shared" si="762"/>
        <v>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>
        <f t="shared" si="763"/>
        <v>0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f t="shared" si="764"/>
        <v>0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>
        <f t="shared" si="765"/>
        <v>0</v>
      </c>
      <c r="RO25" s="4">
        <f t="shared" si="766"/>
        <v>0</v>
      </c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f t="shared" si="767"/>
        <v>0</v>
      </c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>
        <f t="shared" si="768"/>
        <v>0</v>
      </c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>
        <f t="shared" si="769"/>
        <v>0</v>
      </c>
      <c r="TC25" s="4">
        <f t="shared" si="770"/>
        <v>0</v>
      </c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>
        <f t="shared" si="771"/>
        <v>0</v>
      </c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>
        <f t="shared" si="772"/>
        <v>0</v>
      </c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>
        <f t="shared" si="773"/>
        <v>0</v>
      </c>
      <c r="UQ25" s="4">
        <f t="shared" si="774"/>
        <v>0</v>
      </c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>
        <f t="shared" si="775"/>
        <v>0</v>
      </c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>
        <f t="shared" si="776"/>
        <v>0</v>
      </c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>
        <f t="shared" si="777"/>
        <v>0</v>
      </c>
      <c r="WE25" s="4">
        <f t="shared" si="778"/>
        <v>0</v>
      </c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>
        <f t="shared" si="779"/>
        <v>0</v>
      </c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>
        <f t="shared" si="780"/>
        <v>0</v>
      </c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>
        <f t="shared" si="781"/>
        <v>0</v>
      </c>
      <c r="XS25" s="4">
        <f t="shared" si="782"/>
        <v>0</v>
      </c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>
        <f t="shared" si="783"/>
        <v>0</v>
      </c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>
        <f t="shared" si="784"/>
        <v>0</v>
      </c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>
        <f t="shared" si="785"/>
        <v>0</v>
      </c>
      <c r="ZG25" s="4">
        <f t="shared" si="786"/>
        <v>0</v>
      </c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>
        <f t="shared" si="787"/>
        <v>0</v>
      </c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>
        <f t="shared" si="788"/>
        <v>0</v>
      </c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>
        <f t="shared" si="789"/>
        <v>0</v>
      </c>
      <c r="AAU25" s="4">
        <f t="shared" si="790"/>
        <v>0</v>
      </c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>
        <f t="shared" si="791"/>
        <v>0</v>
      </c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>
        <f t="shared" si="792"/>
        <v>0</v>
      </c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>
        <f t="shared" si="793"/>
        <v>0</v>
      </c>
      <c r="ACI25" s="4">
        <f t="shared" si="794"/>
        <v>0</v>
      </c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>
        <f t="shared" si="795"/>
        <v>0</v>
      </c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>
        <f t="shared" si="796"/>
        <v>0</v>
      </c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>
        <f t="shared" si="797"/>
        <v>0</v>
      </c>
      <c r="ADW25" s="4">
        <f t="shared" si="798"/>
        <v>0</v>
      </c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>
        <f t="shared" si="799"/>
        <v>0</v>
      </c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>
        <f t="shared" si="800"/>
        <v>0</v>
      </c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>
        <f t="shared" si="801"/>
        <v>0</v>
      </c>
      <c r="AFK25" s="4">
        <f t="shared" si="802"/>
        <v>0</v>
      </c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>
        <f t="shared" si="803"/>
        <v>0</v>
      </c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>
        <f t="shared" si="804"/>
        <v>0</v>
      </c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>
        <f t="shared" si="805"/>
        <v>0</v>
      </c>
      <c r="AGY25" s="4">
        <f t="shared" si="806"/>
        <v>0</v>
      </c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>
        <f t="shared" si="807"/>
        <v>0</v>
      </c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>
        <f t="shared" si="808"/>
        <v>0</v>
      </c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>
        <f t="shared" si="809"/>
        <v>0</v>
      </c>
      <c r="AIM25" s="4">
        <f t="shared" si="810"/>
        <v>0</v>
      </c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>
        <f t="shared" si="811"/>
        <v>0</v>
      </c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>
        <f t="shared" si="812"/>
        <v>0</v>
      </c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>
        <f t="shared" si="813"/>
        <v>0</v>
      </c>
      <c r="AKA25" s="4">
        <f t="shared" si="814"/>
        <v>0</v>
      </c>
      <c r="AKB25" s="13">
        <f t="shared" si="815"/>
        <v>0</v>
      </c>
    </row>
    <row r="26" spans="1:964" x14ac:dyDescent="0.55000000000000004">
      <c r="A26" s="5"/>
      <c r="B26" s="5" t="s">
        <v>9</v>
      </c>
      <c r="C26" s="5" t="s">
        <v>17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719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720"/>
        <v>0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>
        <f t="shared" si="721"/>
        <v>0</v>
      </c>
      <c r="AQ26" s="4">
        <f t="shared" si="722"/>
        <v>0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>
        <f t="shared" si="723"/>
        <v>0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f t="shared" si="724"/>
        <v>0</v>
      </c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>
        <f t="shared" si="725"/>
        <v>0</v>
      </c>
      <c r="CE26" s="4">
        <f t="shared" si="726"/>
        <v>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>
        <f t="shared" si="727"/>
        <v>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>
        <f t="shared" si="728"/>
        <v>0</v>
      </c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>
        <f t="shared" si="729"/>
        <v>0</v>
      </c>
      <c r="DS26" s="4">
        <f t="shared" si="730"/>
        <v>0</v>
      </c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>
        <f t="shared" si="731"/>
        <v>0</v>
      </c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>
        <f t="shared" si="732"/>
        <v>0</v>
      </c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>
        <f t="shared" si="733"/>
        <v>0</v>
      </c>
      <c r="FG26" s="4">
        <f t="shared" si="734"/>
        <v>0</v>
      </c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>
        <f t="shared" si="735"/>
        <v>0</v>
      </c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>
        <f t="shared" si="736"/>
        <v>0</v>
      </c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>
        <f t="shared" si="737"/>
        <v>0</v>
      </c>
      <c r="GU26" s="4">
        <f t="shared" si="738"/>
        <v>0</v>
      </c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>
        <f t="shared" si="739"/>
        <v>0</v>
      </c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>
        <f t="shared" si="740"/>
        <v>0</v>
      </c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>
        <f t="shared" si="741"/>
        <v>0</v>
      </c>
      <c r="II26" s="4">
        <f t="shared" si="742"/>
        <v>0</v>
      </c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>
        <f t="shared" si="743"/>
        <v>0</v>
      </c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>
        <f t="shared" si="744"/>
        <v>0</v>
      </c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>
        <f t="shared" si="745"/>
        <v>0</v>
      </c>
      <c r="JW26" s="4">
        <f t="shared" si="746"/>
        <v>0</v>
      </c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>
        <f t="shared" si="747"/>
        <v>0</v>
      </c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>
        <f t="shared" si="748"/>
        <v>0</v>
      </c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>
        <f t="shared" si="749"/>
        <v>0</v>
      </c>
      <c r="LK26" s="4">
        <f t="shared" si="750"/>
        <v>0</v>
      </c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>
        <f t="shared" si="751"/>
        <v>0</v>
      </c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>
        <f t="shared" si="752"/>
        <v>0</v>
      </c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>
        <f t="shared" si="753"/>
        <v>0</v>
      </c>
      <c r="MY26" s="4">
        <f t="shared" si="754"/>
        <v>0</v>
      </c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>
        <f t="shared" si="755"/>
        <v>0</v>
      </c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>
        <f t="shared" si="756"/>
        <v>0</v>
      </c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>
        <f t="shared" si="757"/>
        <v>0</v>
      </c>
      <c r="OM26" s="4">
        <f t="shared" si="758"/>
        <v>0</v>
      </c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>
        <f t="shared" si="759"/>
        <v>0</v>
      </c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>
        <f t="shared" si="760"/>
        <v>0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f t="shared" si="761"/>
        <v>0</v>
      </c>
      <c r="QA26" s="4">
        <f t="shared" si="762"/>
        <v>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>
        <f t="shared" si="763"/>
        <v>0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f t="shared" si="764"/>
        <v>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>
        <f t="shared" si="765"/>
        <v>0</v>
      </c>
      <c r="RO26" s="4">
        <f t="shared" si="766"/>
        <v>0</v>
      </c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>
        <f t="shared" si="767"/>
        <v>0</v>
      </c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>
        <f t="shared" si="768"/>
        <v>0</v>
      </c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>
        <f t="shared" si="769"/>
        <v>0</v>
      </c>
      <c r="TC26" s="4">
        <f t="shared" si="770"/>
        <v>0</v>
      </c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>
        <f t="shared" si="771"/>
        <v>0</v>
      </c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>
        <f t="shared" si="772"/>
        <v>0</v>
      </c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>
        <f t="shared" si="773"/>
        <v>0</v>
      </c>
      <c r="UQ26" s="4">
        <f t="shared" si="774"/>
        <v>0</v>
      </c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>
        <f t="shared" si="775"/>
        <v>0</v>
      </c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>
        <f t="shared" si="776"/>
        <v>0</v>
      </c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>
        <f t="shared" si="777"/>
        <v>0</v>
      </c>
      <c r="WE26" s="4">
        <f t="shared" si="778"/>
        <v>0</v>
      </c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>
        <f t="shared" si="779"/>
        <v>0</v>
      </c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>
        <f t="shared" si="780"/>
        <v>0</v>
      </c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>
        <f t="shared" si="781"/>
        <v>0</v>
      </c>
      <c r="XS26" s="4">
        <f t="shared" si="782"/>
        <v>0</v>
      </c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>
        <f t="shared" si="783"/>
        <v>0</v>
      </c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>
        <f t="shared" si="784"/>
        <v>0</v>
      </c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>
        <f t="shared" si="785"/>
        <v>0</v>
      </c>
      <c r="ZG26" s="4">
        <f t="shared" si="786"/>
        <v>0</v>
      </c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>
        <f t="shared" si="787"/>
        <v>0</v>
      </c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>
        <f t="shared" si="788"/>
        <v>0</v>
      </c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>
        <f t="shared" si="789"/>
        <v>0</v>
      </c>
      <c r="AAU26" s="4">
        <f t="shared" si="790"/>
        <v>0</v>
      </c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>
        <f t="shared" si="791"/>
        <v>0</v>
      </c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>
        <f t="shared" si="792"/>
        <v>0</v>
      </c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>
        <f t="shared" si="793"/>
        <v>0</v>
      </c>
      <c r="ACI26" s="4">
        <f t="shared" si="794"/>
        <v>0</v>
      </c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>
        <f t="shared" si="795"/>
        <v>0</v>
      </c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>
        <f t="shared" si="796"/>
        <v>0</v>
      </c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>
        <f t="shared" si="797"/>
        <v>0</v>
      </c>
      <c r="ADW26" s="4">
        <f t="shared" si="798"/>
        <v>0</v>
      </c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>
        <f t="shared" si="799"/>
        <v>0</v>
      </c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>
        <f t="shared" si="800"/>
        <v>0</v>
      </c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>
        <f t="shared" si="801"/>
        <v>0</v>
      </c>
      <c r="AFK26" s="4">
        <f t="shared" si="802"/>
        <v>0</v>
      </c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>
        <f t="shared" si="803"/>
        <v>0</v>
      </c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>
        <f t="shared" si="804"/>
        <v>0</v>
      </c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>
        <f t="shared" si="805"/>
        <v>0</v>
      </c>
      <c r="AGY26" s="4">
        <f t="shared" si="806"/>
        <v>0</v>
      </c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>
        <f t="shared" si="807"/>
        <v>0</v>
      </c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>
        <f t="shared" si="808"/>
        <v>0</v>
      </c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>
        <f t="shared" si="809"/>
        <v>0</v>
      </c>
      <c r="AIM26" s="4">
        <f t="shared" si="810"/>
        <v>0</v>
      </c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>
        <f t="shared" si="811"/>
        <v>0</v>
      </c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>
        <f t="shared" si="812"/>
        <v>0</v>
      </c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>
        <f t="shared" si="813"/>
        <v>0</v>
      </c>
      <c r="AKA26" s="4">
        <f t="shared" si="814"/>
        <v>0</v>
      </c>
      <c r="AKB26" s="13">
        <f t="shared" si="815"/>
        <v>0</v>
      </c>
    </row>
    <row r="27" spans="1:964" x14ac:dyDescent="0.55000000000000004">
      <c r="A27" s="5"/>
      <c r="B27" s="5"/>
      <c r="C27" s="5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719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720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f t="shared" si="721"/>
        <v>0</v>
      </c>
      <c r="AQ27" s="4">
        <f t="shared" si="722"/>
        <v>0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>
        <f t="shared" si="723"/>
        <v>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>
        <f t="shared" si="724"/>
        <v>0</v>
      </c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>
        <f t="shared" si="725"/>
        <v>0</v>
      </c>
      <c r="CE27" s="4">
        <f t="shared" si="726"/>
        <v>0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f t="shared" si="727"/>
        <v>0</v>
      </c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>
        <f t="shared" si="728"/>
        <v>0</v>
      </c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>
        <f t="shared" si="729"/>
        <v>0</v>
      </c>
      <c r="DS27" s="4">
        <f t="shared" si="730"/>
        <v>0</v>
      </c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f t="shared" si="731"/>
        <v>0</v>
      </c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>
        <f t="shared" si="732"/>
        <v>0</v>
      </c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>
        <f t="shared" si="733"/>
        <v>0</v>
      </c>
      <c r="FG27" s="4">
        <f t="shared" si="734"/>
        <v>0</v>
      </c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>
        <f t="shared" si="735"/>
        <v>0</v>
      </c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>
        <f t="shared" si="736"/>
        <v>0</v>
      </c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>
        <f t="shared" si="737"/>
        <v>0</v>
      </c>
      <c r="GU27" s="4">
        <f t="shared" si="738"/>
        <v>0</v>
      </c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>
        <f t="shared" si="739"/>
        <v>0</v>
      </c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>
        <f t="shared" si="740"/>
        <v>0</v>
      </c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>
        <f t="shared" si="741"/>
        <v>0</v>
      </c>
      <c r="II27" s="4">
        <f t="shared" si="742"/>
        <v>0</v>
      </c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>
        <f t="shared" si="743"/>
        <v>0</v>
      </c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>
        <f t="shared" si="744"/>
        <v>0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>
        <f t="shared" si="745"/>
        <v>0</v>
      </c>
      <c r="JW27" s="4">
        <f t="shared" si="746"/>
        <v>0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>
        <f t="shared" si="747"/>
        <v>0</v>
      </c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>
        <f t="shared" si="748"/>
        <v>0</v>
      </c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>
        <f t="shared" si="749"/>
        <v>0</v>
      </c>
      <c r="LK27" s="4">
        <f t="shared" si="750"/>
        <v>0</v>
      </c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>
        <f t="shared" si="751"/>
        <v>0</v>
      </c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>
        <f t="shared" si="752"/>
        <v>0</v>
      </c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>
        <f t="shared" si="753"/>
        <v>0</v>
      </c>
      <c r="MY27" s="4">
        <f t="shared" si="754"/>
        <v>0</v>
      </c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>
        <f t="shared" si="755"/>
        <v>0</v>
      </c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>
        <f t="shared" si="756"/>
        <v>0</v>
      </c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>
        <f t="shared" si="757"/>
        <v>0</v>
      </c>
      <c r="OM27" s="4">
        <f t="shared" si="758"/>
        <v>0</v>
      </c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>
        <f t="shared" si="759"/>
        <v>0</v>
      </c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>
        <f t="shared" si="760"/>
        <v>0</v>
      </c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f t="shared" si="761"/>
        <v>0</v>
      </c>
      <c r="QA27" s="4">
        <f t="shared" si="762"/>
        <v>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f t="shared" si="763"/>
        <v>0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f t="shared" si="764"/>
        <v>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f t="shared" si="765"/>
        <v>0</v>
      </c>
      <c r="RO27" s="4">
        <f t="shared" si="766"/>
        <v>0</v>
      </c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f t="shared" si="767"/>
        <v>0</v>
      </c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>
        <f t="shared" si="768"/>
        <v>0</v>
      </c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>
        <f t="shared" si="769"/>
        <v>0</v>
      </c>
      <c r="TC27" s="4">
        <f t="shared" si="770"/>
        <v>0</v>
      </c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>
        <f t="shared" si="771"/>
        <v>0</v>
      </c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>
        <f t="shared" si="772"/>
        <v>0</v>
      </c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>
        <f t="shared" si="773"/>
        <v>0</v>
      </c>
      <c r="UQ27" s="4">
        <f t="shared" si="774"/>
        <v>0</v>
      </c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>
        <f t="shared" si="775"/>
        <v>0</v>
      </c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>
        <f t="shared" si="776"/>
        <v>0</v>
      </c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>
        <f t="shared" si="777"/>
        <v>0</v>
      </c>
      <c r="WE27" s="4">
        <f t="shared" si="778"/>
        <v>0</v>
      </c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>
        <f t="shared" si="779"/>
        <v>0</v>
      </c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>
        <f t="shared" si="780"/>
        <v>0</v>
      </c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>
        <f t="shared" si="781"/>
        <v>0</v>
      </c>
      <c r="XS27" s="4">
        <f t="shared" si="782"/>
        <v>0</v>
      </c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>
        <f t="shared" si="783"/>
        <v>0</v>
      </c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>
        <f t="shared" si="784"/>
        <v>0</v>
      </c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>
        <f t="shared" si="785"/>
        <v>0</v>
      </c>
      <c r="ZG27" s="4">
        <f t="shared" si="786"/>
        <v>0</v>
      </c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>
        <f t="shared" si="787"/>
        <v>0</v>
      </c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>
        <f t="shared" si="788"/>
        <v>0</v>
      </c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>
        <f t="shared" si="789"/>
        <v>0</v>
      </c>
      <c r="AAU27" s="4">
        <f t="shared" si="790"/>
        <v>0</v>
      </c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>
        <f t="shared" si="791"/>
        <v>0</v>
      </c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>
        <f t="shared" si="792"/>
        <v>0</v>
      </c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>
        <f t="shared" si="793"/>
        <v>0</v>
      </c>
      <c r="ACI27" s="4">
        <f t="shared" si="794"/>
        <v>0</v>
      </c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>
        <f t="shared" si="795"/>
        <v>0</v>
      </c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>
        <f t="shared" si="796"/>
        <v>0</v>
      </c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>
        <f t="shared" si="797"/>
        <v>0</v>
      </c>
      <c r="ADW27" s="4">
        <f t="shared" si="798"/>
        <v>0</v>
      </c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>
        <f t="shared" si="799"/>
        <v>0</v>
      </c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>
        <f t="shared" si="800"/>
        <v>0</v>
      </c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>
        <f t="shared" si="801"/>
        <v>0</v>
      </c>
      <c r="AFK27" s="4">
        <f t="shared" si="802"/>
        <v>0</v>
      </c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>
        <f t="shared" si="803"/>
        <v>0</v>
      </c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>
        <f t="shared" si="804"/>
        <v>0</v>
      </c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>
        <f t="shared" si="805"/>
        <v>0</v>
      </c>
      <c r="AGY27" s="4">
        <f t="shared" si="806"/>
        <v>0</v>
      </c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>
        <f t="shared" si="807"/>
        <v>0</v>
      </c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>
        <f t="shared" si="808"/>
        <v>0</v>
      </c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>
        <f t="shared" si="809"/>
        <v>0</v>
      </c>
      <c r="AIM27" s="4">
        <f t="shared" si="810"/>
        <v>0</v>
      </c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>
        <f t="shared" si="811"/>
        <v>0</v>
      </c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>
        <f t="shared" si="812"/>
        <v>0</v>
      </c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>
        <f t="shared" si="813"/>
        <v>0</v>
      </c>
      <c r="AKA27" s="4">
        <f t="shared" si="814"/>
        <v>0</v>
      </c>
      <c r="AKB27" s="13">
        <f t="shared" si="815"/>
        <v>0</v>
      </c>
    </row>
    <row r="28" spans="1:964" x14ac:dyDescent="0.55000000000000004">
      <c r="A28" s="5"/>
      <c r="B28" s="5"/>
      <c r="C28" s="5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719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720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>
        <f t="shared" si="721"/>
        <v>0</v>
      </c>
      <c r="AQ28" s="4">
        <f t="shared" si="722"/>
        <v>0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f t="shared" si="723"/>
        <v>0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>
        <f t="shared" si="724"/>
        <v>0</v>
      </c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>
        <f t="shared" si="725"/>
        <v>0</v>
      </c>
      <c r="CE28" s="4">
        <f t="shared" si="726"/>
        <v>0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f t="shared" si="727"/>
        <v>0</v>
      </c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>
        <f t="shared" si="728"/>
        <v>0</v>
      </c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>
        <f t="shared" si="729"/>
        <v>0</v>
      </c>
      <c r="DS28" s="4">
        <f t="shared" si="730"/>
        <v>0</v>
      </c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f t="shared" si="731"/>
        <v>0</v>
      </c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>
        <f t="shared" si="732"/>
        <v>0</v>
      </c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>
        <f t="shared" si="733"/>
        <v>0</v>
      </c>
      <c r="FG28" s="4">
        <f t="shared" si="734"/>
        <v>0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>
        <f t="shared" si="735"/>
        <v>0</v>
      </c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>
        <f t="shared" si="736"/>
        <v>0</v>
      </c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>
        <f t="shared" si="737"/>
        <v>0</v>
      </c>
      <c r="GU28" s="4">
        <f t="shared" si="738"/>
        <v>0</v>
      </c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>
        <f t="shared" si="739"/>
        <v>0</v>
      </c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>
        <f t="shared" si="740"/>
        <v>0</v>
      </c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>
        <f t="shared" si="741"/>
        <v>0</v>
      </c>
      <c r="II28" s="4">
        <f t="shared" si="742"/>
        <v>0</v>
      </c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>
        <f t="shared" si="743"/>
        <v>0</v>
      </c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>
        <f t="shared" si="744"/>
        <v>0</v>
      </c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>
        <f t="shared" si="745"/>
        <v>0</v>
      </c>
      <c r="JW28" s="4">
        <f t="shared" si="746"/>
        <v>0</v>
      </c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>
        <f t="shared" si="747"/>
        <v>0</v>
      </c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>
        <f t="shared" si="748"/>
        <v>0</v>
      </c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>
        <f t="shared" si="749"/>
        <v>0</v>
      </c>
      <c r="LK28" s="4">
        <f t="shared" si="750"/>
        <v>0</v>
      </c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>
        <f t="shared" si="751"/>
        <v>0</v>
      </c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>
        <f t="shared" si="752"/>
        <v>0</v>
      </c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>
        <f t="shared" si="753"/>
        <v>0</v>
      </c>
      <c r="MY28" s="4">
        <f t="shared" si="754"/>
        <v>0</v>
      </c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>
        <f t="shared" si="755"/>
        <v>0</v>
      </c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>
        <f t="shared" si="756"/>
        <v>0</v>
      </c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>
        <f t="shared" si="757"/>
        <v>0</v>
      </c>
      <c r="OM28" s="4">
        <f t="shared" si="758"/>
        <v>0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>
        <f t="shared" si="759"/>
        <v>0</v>
      </c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>
        <f t="shared" si="760"/>
        <v>0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f t="shared" si="761"/>
        <v>0</v>
      </c>
      <c r="QA28" s="4">
        <f t="shared" si="762"/>
        <v>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>
        <f t="shared" si="763"/>
        <v>0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f t="shared" si="764"/>
        <v>0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f t="shared" si="765"/>
        <v>0</v>
      </c>
      <c r="RO28" s="4">
        <f t="shared" si="766"/>
        <v>0</v>
      </c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f t="shared" si="767"/>
        <v>0</v>
      </c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>
        <f t="shared" si="768"/>
        <v>0</v>
      </c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>
        <f t="shared" si="769"/>
        <v>0</v>
      </c>
      <c r="TC28" s="4">
        <f t="shared" si="770"/>
        <v>0</v>
      </c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>
        <f t="shared" si="771"/>
        <v>0</v>
      </c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>
        <f t="shared" si="772"/>
        <v>0</v>
      </c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>
        <f t="shared" si="773"/>
        <v>0</v>
      </c>
      <c r="UQ28" s="4">
        <f t="shared" si="774"/>
        <v>0</v>
      </c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>
        <f t="shared" si="775"/>
        <v>0</v>
      </c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>
        <f t="shared" si="776"/>
        <v>0</v>
      </c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>
        <f t="shared" si="777"/>
        <v>0</v>
      </c>
      <c r="WE28" s="4">
        <f t="shared" si="778"/>
        <v>0</v>
      </c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>
        <f t="shared" si="779"/>
        <v>0</v>
      </c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>
        <f t="shared" si="780"/>
        <v>0</v>
      </c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>
        <f t="shared" si="781"/>
        <v>0</v>
      </c>
      <c r="XS28" s="4">
        <f t="shared" si="782"/>
        <v>0</v>
      </c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>
        <f t="shared" si="783"/>
        <v>0</v>
      </c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>
        <f t="shared" si="784"/>
        <v>0</v>
      </c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>
        <f t="shared" si="785"/>
        <v>0</v>
      </c>
      <c r="ZG28" s="4">
        <f t="shared" si="786"/>
        <v>0</v>
      </c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>
        <f t="shared" si="787"/>
        <v>0</v>
      </c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>
        <f t="shared" si="788"/>
        <v>0</v>
      </c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>
        <f t="shared" si="789"/>
        <v>0</v>
      </c>
      <c r="AAU28" s="4">
        <f t="shared" si="790"/>
        <v>0</v>
      </c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>
        <f t="shared" si="791"/>
        <v>0</v>
      </c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>
        <f t="shared" si="792"/>
        <v>0</v>
      </c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>
        <f t="shared" si="793"/>
        <v>0</v>
      </c>
      <c r="ACI28" s="4">
        <f t="shared" si="794"/>
        <v>0</v>
      </c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>
        <f t="shared" si="795"/>
        <v>0</v>
      </c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>
        <f t="shared" si="796"/>
        <v>0</v>
      </c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>
        <f t="shared" si="797"/>
        <v>0</v>
      </c>
      <c r="ADW28" s="4">
        <f t="shared" si="798"/>
        <v>0</v>
      </c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>
        <f t="shared" si="799"/>
        <v>0</v>
      </c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>
        <f t="shared" si="800"/>
        <v>0</v>
      </c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>
        <f t="shared" si="801"/>
        <v>0</v>
      </c>
      <c r="AFK28" s="4">
        <f t="shared" si="802"/>
        <v>0</v>
      </c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>
        <f t="shared" si="803"/>
        <v>0</v>
      </c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>
        <f t="shared" si="804"/>
        <v>0</v>
      </c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>
        <f t="shared" si="805"/>
        <v>0</v>
      </c>
      <c r="AGY28" s="4">
        <f t="shared" si="806"/>
        <v>0</v>
      </c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>
        <f t="shared" si="807"/>
        <v>0</v>
      </c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>
        <f t="shared" si="808"/>
        <v>0</v>
      </c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>
        <f t="shared" si="809"/>
        <v>0</v>
      </c>
      <c r="AIM28" s="4">
        <f t="shared" si="810"/>
        <v>0</v>
      </c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>
        <f t="shared" si="811"/>
        <v>0</v>
      </c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>
        <f t="shared" si="812"/>
        <v>0</v>
      </c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>
        <f t="shared" si="813"/>
        <v>0</v>
      </c>
      <c r="AKA28" s="4">
        <f t="shared" si="814"/>
        <v>0</v>
      </c>
      <c r="AKB28" s="13">
        <f t="shared" si="815"/>
        <v>0</v>
      </c>
    </row>
    <row r="29" spans="1:964" x14ac:dyDescent="0.55000000000000004">
      <c r="A29" s="5"/>
      <c r="B29" s="5"/>
      <c r="C29" s="5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719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720"/>
        <v>0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>
        <f t="shared" si="721"/>
        <v>0</v>
      </c>
      <c r="AQ29" s="4">
        <f t="shared" si="722"/>
        <v>0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>
        <f t="shared" si="723"/>
        <v>0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>
        <f t="shared" si="724"/>
        <v>0</v>
      </c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>
        <f t="shared" si="725"/>
        <v>0</v>
      </c>
      <c r="CE29" s="4">
        <f t="shared" si="726"/>
        <v>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>
        <f t="shared" si="727"/>
        <v>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>
        <f t="shared" si="728"/>
        <v>0</v>
      </c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>
        <f t="shared" si="729"/>
        <v>0</v>
      </c>
      <c r="DS29" s="4">
        <f t="shared" si="730"/>
        <v>0</v>
      </c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f t="shared" si="731"/>
        <v>0</v>
      </c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>
        <f t="shared" si="732"/>
        <v>0</v>
      </c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>
        <f t="shared" si="733"/>
        <v>0</v>
      </c>
      <c r="FG29" s="4">
        <f t="shared" si="734"/>
        <v>0</v>
      </c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>
        <f t="shared" si="735"/>
        <v>0</v>
      </c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>
        <f t="shared" si="736"/>
        <v>0</v>
      </c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>
        <f t="shared" si="737"/>
        <v>0</v>
      </c>
      <c r="GU29" s="4">
        <f t="shared" si="738"/>
        <v>0</v>
      </c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>
        <f t="shared" si="739"/>
        <v>0</v>
      </c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>
        <f t="shared" si="740"/>
        <v>0</v>
      </c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>
        <f t="shared" si="741"/>
        <v>0</v>
      </c>
      <c r="II29" s="4">
        <f t="shared" si="742"/>
        <v>0</v>
      </c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>
        <f t="shared" si="743"/>
        <v>0</v>
      </c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>
        <f t="shared" si="744"/>
        <v>0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>
        <f t="shared" si="745"/>
        <v>0</v>
      </c>
      <c r="JW29" s="4">
        <f t="shared" si="746"/>
        <v>0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>
        <f t="shared" si="747"/>
        <v>0</v>
      </c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>
        <f t="shared" si="748"/>
        <v>0</v>
      </c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>
        <f t="shared" si="749"/>
        <v>0</v>
      </c>
      <c r="LK29" s="4">
        <f t="shared" si="750"/>
        <v>0</v>
      </c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>
        <f t="shared" si="751"/>
        <v>0</v>
      </c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>
        <f t="shared" si="752"/>
        <v>0</v>
      </c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>
        <f t="shared" si="753"/>
        <v>0</v>
      </c>
      <c r="MY29" s="4">
        <f t="shared" si="754"/>
        <v>0</v>
      </c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>
        <f t="shared" si="755"/>
        <v>0</v>
      </c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>
        <f t="shared" si="756"/>
        <v>0</v>
      </c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>
        <f t="shared" si="757"/>
        <v>0</v>
      </c>
      <c r="OM29" s="4">
        <f t="shared" si="758"/>
        <v>0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>
        <f t="shared" si="759"/>
        <v>0</v>
      </c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>
        <f t="shared" si="760"/>
        <v>0</v>
      </c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f t="shared" si="761"/>
        <v>0</v>
      </c>
      <c r="QA29" s="4">
        <f t="shared" si="762"/>
        <v>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>
        <f t="shared" si="763"/>
        <v>0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f t="shared" si="764"/>
        <v>0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>
        <f t="shared" si="765"/>
        <v>0</v>
      </c>
      <c r="RO29" s="4">
        <f t="shared" si="766"/>
        <v>0</v>
      </c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f t="shared" si="767"/>
        <v>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>
        <f t="shared" si="768"/>
        <v>0</v>
      </c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>
        <f t="shared" si="769"/>
        <v>0</v>
      </c>
      <c r="TC29" s="4">
        <f t="shared" si="770"/>
        <v>0</v>
      </c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>
        <f t="shared" si="771"/>
        <v>0</v>
      </c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>
        <f t="shared" si="772"/>
        <v>0</v>
      </c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>
        <f t="shared" si="773"/>
        <v>0</v>
      </c>
      <c r="UQ29" s="4">
        <f t="shared" si="774"/>
        <v>0</v>
      </c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>
        <f t="shared" si="775"/>
        <v>0</v>
      </c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>
        <f t="shared" si="776"/>
        <v>0</v>
      </c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>
        <f t="shared" si="777"/>
        <v>0</v>
      </c>
      <c r="WE29" s="4">
        <f t="shared" si="778"/>
        <v>0</v>
      </c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>
        <f t="shared" si="779"/>
        <v>0</v>
      </c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>
        <f t="shared" si="780"/>
        <v>0</v>
      </c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>
        <f t="shared" si="781"/>
        <v>0</v>
      </c>
      <c r="XS29" s="4">
        <f t="shared" si="782"/>
        <v>0</v>
      </c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>
        <f t="shared" si="783"/>
        <v>0</v>
      </c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>
        <f t="shared" si="784"/>
        <v>0</v>
      </c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>
        <f t="shared" si="785"/>
        <v>0</v>
      </c>
      <c r="ZG29" s="4">
        <f t="shared" si="786"/>
        <v>0</v>
      </c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>
        <f t="shared" si="787"/>
        <v>0</v>
      </c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>
        <f t="shared" si="788"/>
        <v>0</v>
      </c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>
        <f t="shared" si="789"/>
        <v>0</v>
      </c>
      <c r="AAU29" s="4">
        <f t="shared" si="790"/>
        <v>0</v>
      </c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>
        <f t="shared" si="791"/>
        <v>0</v>
      </c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>
        <f t="shared" si="792"/>
        <v>0</v>
      </c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>
        <f t="shared" si="793"/>
        <v>0</v>
      </c>
      <c r="ACI29" s="4">
        <f t="shared" si="794"/>
        <v>0</v>
      </c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>
        <f t="shared" si="795"/>
        <v>0</v>
      </c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>
        <f t="shared" si="796"/>
        <v>0</v>
      </c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>
        <f t="shared" si="797"/>
        <v>0</v>
      </c>
      <c r="ADW29" s="4">
        <f t="shared" si="798"/>
        <v>0</v>
      </c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>
        <f t="shared" si="799"/>
        <v>0</v>
      </c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>
        <f t="shared" si="800"/>
        <v>0</v>
      </c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>
        <f t="shared" si="801"/>
        <v>0</v>
      </c>
      <c r="AFK29" s="4">
        <f t="shared" si="802"/>
        <v>0</v>
      </c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>
        <f t="shared" si="803"/>
        <v>0</v>
      </c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>
        <f t="shared" si="804"/>
        <v>0</v>
      </c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>
        <f t="shared" si="805"/>
        <v>0</v>
      </c>
      <c r="AGY29" s="4">
        <f t="shared" si="806"/>
        <v>0</v>
      </c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>
        <f t="shared" si="807"/>
        <v>0</v>
      </c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>
        <f t="shared" si="808"/>
        <v>0</v>
      </c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>
        <f t="shared" si="809"/>
        <v>0</v>
      </c>
      <c r="AIM29" s="4">
        <f t="shared" si="810"/>
        <v>0</v>
      </c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>
        <f t="shared" si="811"/>
        <v>0</v>
      </c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>
        <f t="shared" si="812"/>
        <v>0</v>
      </c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>
        <f t="shared" si="813"/>
        <v>0</v>
      </c>
      <c r="AKA29" s="4">
        <f t="shared" si="814"/>
        <v>0</v>
      </c>
      <c r="AKB29" s="13">
        <f t="shared" si="815"/>
        <v>0</v>
      </c>
    </row>
    <row r="30" spans="1:964" x14ac:dyDescent="0.55000000000000004">
      <c r="A30" s="5" t="s">
        <v>4</v>
      </c>
      <c r="B30" s="5" t="s">
        <v>8</v>
      </c>
      <c r="C30" s="5" t="s">
        <v>17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719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720"/>
        <v>0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>
        <f t="shared" si="721"/>
        <v>0</v>
      </c>
      <c r="AQ30" s="4">
        <f t="shared" si="722"/>
        <v>0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>
        <f t="shared" si="723"/>
        <v>0</v>
      </c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>
        <f t="shared" si="724"/>
        <v>0</v>
      </c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>
        <f t="shared" si="725"/>
        <v>0</v>
      </c>
      <c r="CE30" s="4">
        <f t="shared" si="726"/>
        <v>0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>
        <f t="shared" si="727"/>
        <v>0</v>
      </c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>
        <f t="shared" si="728"/>
        <v>0</v>
      </c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>
        <f t="shared" si="729"/>
        <v>0</v>
      </c>
      <c r="DS30" s="4">
        <f t="shared" si="730"/>
        <v>0</v>
      </c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f t="shared" si="731"/>
        <v>0</v>
      </c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>
        <f t="shared" si="732"/>
        <v>0</v>
      </c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>
        <f t="shared" si="733"/>
        <v>0</v>
      </c>
      <c r="FG30" s="4">
        <f t="shared" si="734"/>
        <v>0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>
        <f t="shared" si="735"/>
        <v>0</v>
      </c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>
        <f t="shared" si="736"/>
        <v>0</v>
      </c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>
        <f t="shared" si="737"/>
        <v>0</v>
      </c>
      <c r="GU30" s="4">
        <f t="shared" si="738"/>
        <v>0</v>
      </c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>
        <f t="shared" si="739"/>
        <v>0</v>
      </c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>
        <f t="shared" si="740"/>
        <v>0</v>
      </c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>
        <f t="shared" si="741"/>
        <v>0</v>
      </c>
      <c r="II30" s="4">
        <f t="shared" si="742"/>
        <v>0</v>
      </c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>
        <f t="shared" si="743"/>
        <v>0</v>
      </c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>
        <f t="shared" si="744"/>
        <v>0</v>
      </c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>
        <f t="shared" si="745"/>
        <v>0</v>
      </c>
      <c r="JW30" s="4">
        <f t="shared" si="746"/>
        <v>0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>
        <f t="shared" si="747"/>
        <v>0</v>
      </c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>
        <f t="shared" si="748"/>
        <v>0</v>
      </c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>
        <f t="shared" si="749"/>
        <v>0</v>
      </c>
      <c r="LK30" s="4">
        <f t="shared" si="750"/>
        <v>0</v>
      </c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>
        <f t="shared" si="751"/>
        <v>0</v>
      </c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>
        <f t="shared" si="752"/>
        <v>0</v>
      </c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>
        <f t="shared" si="753"/>
        <v>0</v>
      </c>
      <c r="MY30" s="4">
        <f t="shared" si="754"/>
        <v>0</v>
      </c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>
        <f t="shared" si="755"/>
        <v>0</v>
      </c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>
        <f t="shared" si="756"/>
        <v>0</v>
      </c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>
        <f t="shared" si="757"/>
        <v>0</v>
      </c>
      <c r="OM30" s="4">
        <f t="shared" si="758"/>
        <v>0</v>
      </c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>
        <f t="shared" si="759"/>
        <v>0</v>
      </c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>
        <f t="shared" si="760"/>
        <v>0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>
        <f t="shared" si="761"/>
        <v>0</v>
      </c>
      <c r="QA30" s="4">
        <f t="shared" si="762"/>
        <v>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>
        <f t="shared" si="763"/>
        <v>0</v>
      </c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f t="shared" si="764"/>
        <v>0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>
        <f t="shared" si="765"/>
        <v>0</v>
      </c>
      <c r="RO30" s="4">
        <f t="shared" si="766"/>
        <v>0</v>
      </c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f t="shared" si="767"/>
        <v>0</v>
      </c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>
        <f t="shared" si="768"/>
        <v>0</v>
      </c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>
        <f t="shared" si="769"/>
        <v>0</v>
      </c>
      <c r="TC30" s="4">
        <f t="shared" si="770"/>
        <v>0</v>
      </c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>
        <f t="shared" si="771"/>
        <v>0</v>
      </c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>
        <f t="shared" si="772"/>
        <v>0</v>
      </c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>
        <f t="shared" si="773"/>
        <v>0</v>
      </c>
      <c r="UQ30" s="4">
        <f t="shared" si="774"/>
        <v>0</v>
      </c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>
        <f t="shared" si="775"/>
        <v>0</v>
      </c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>
        <f t="shared" si="776"/>
        <v>0</v>
      </c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>
        <f t="shared" si="777"/>
        <v>0</v>
      </c>
      <c r="WE30" s="4">
        <f t="shared" si="778"/>
        <v>0</v>
      </c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>
        <f t="shared" si="779"/>
        <v>0</v>
      </c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>
        <f t="shared" si="780"/>
        <v>0</v>
      </c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>
        <f t="shared" si="781"/>
        <v>0</v>
      </c>
      <c r="XS30" s="4">
        <f t="shared" si="782"/>
        <v>0</v>
      </c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>
        <f t="shared" si="783"/>
        <v>0</v>
      </c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>
        <f t="shared" si="784"/>
        <v>0</v>
      </c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>
        <f t="shared" si="785"/>
        <v>0</v>
      </c>
      <c r="ZG30" s="4">
        <f t="shared" si="786"/>
        <v>0</v>
      </c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>
        <f t="shared" si="787"/>
        <v>0</v>
      </c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>
        <f t="shared" si="788"/>
        <v>0</v>
      </c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>
        <f t="shared" si="789"/>
        <v>0</v>
      </c>
      <c r="AAU30" s="4">
        <f t="shared" si="790"/>
        <v>0</v>
      </c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>
        <f t="shared" si="791"/>
        <v>0</v>
      </c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>
        <f t="shared" si="792"/>
        <v>0</v>
      </c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>
        <f t="shared" si="793"/>
        <v>0</v>
      </c>
      <c r="ACI30" s="4">
        <f t="shared" si="794"/>
        <v>0</v>
      </c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>
        <f t="shared" si="795"/>
        <v>0</v>
      </c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>
        <f t="shared" si="796"/>
        <v>0</v>
      </c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>
        <f t="shared" si="797"/>
        <v>0</v>
      </c>
      <c r="ADW30" s="4">
        <f t="shared" si="798"/>
        <v>0</v>
      </c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>
        <f t="shared" si="799"/>
        <v>0</v>
      </c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>
        <f t="shared" si="800"/>
        <v>0</v>
      </c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>
        <f t="shared" si="801"/>
        <v>0</v>
      </c>
      <c r="AFK30" s="4">
        <f t="shared" si="802"/>
        <v>0</v>
      </c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>
        <f t="shared" si="803"/>
        <v>0</v>
      </c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>
        <f t="shared" si="804"/>
        <v>0</v>
      </c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>
        <f t="shared" si="805"/>
        <v>0</v>
      </c>
      <c r="AGY30" s="4">
        <f t="shared" si="806"/>
        <v>0</v>
      </c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>
        <f t="shared" si="807"/>
        <v>0</v>
      </c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>
        <f t="shared" si="808"/>
        <v>0</v>
      </c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>
        <f t="shared" si="809"/>
        <v>0</v>
      </c>
      <c r="AIM30" s="4">
        <f t="shared" si="810"/>
        <v>0</v>
      </c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>
        <f t="shared" si="811"/>
        <v>0</v>
      </c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>
        <f t="shared" si="812"/>
        <v>0</v>
      </c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>
        <f t="shared" si="813"/>
        <v>0</v>
      </c>
      <c r="AKA30" s="4">
        <f t="shared" si="814"/>
        <v>0</v>
      </c>
      <c r="AKB30" s="13">
        <f t="shared" si="815"/>
        <v>0</v>
      </c>
    </row>
    <row r="31" spans="1:964" x14ac:dyDescent="0.55000000000000004">
      <c r="A31" s="5"/>
      <c r="B31" s="5"/>
      <c r="C31" s="5" t="s">
        <v>18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719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720"/>
        <v>0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>
        <f t="shared" si="721"/>
        <v>0</v>
      </c>
      <c r="AQ31" s="4">
        <f t="shared" si="722"/>
        <v>0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>
        <f t="shared" si="723"/>
        <v>0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>
        <f t="shared" si="724"/>
        <v>0</v>
      </c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>
        <f t="shared" si="725"/>
        <v>0</v>
      </c>
      <c r="CE31" s="4">
        <f t="shared" si="726"/>
        <v>0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f t="shared" si="727"/>
        <v>0</v>
      </c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>
        <f t="shared" si="728"/>
        <v>0</v>
      </c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>
        <f t="shared" si="729"/>
        <v>0</v>
      </c>
      <c r="DS31" s="4">
        <f t="shared" si="730"/>
        <v>0</v>
      </c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f t="shared" si="731"/>
        <v>0</v>
      </c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>
        <f t="shared" si="732"/>
        <v>0</v>
      </c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>
        <f t="shared" si="733"/>
        <v>0</v>
      </c>
      <c r="FG31" s="4">
        <f t="shared" si="734"/>
        <v>0</v>
      </c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>
        <f t="shared" si="735"/>
        <v>0</v>
      </c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>
        <f t="shared" si="736"/>
        <v>0</v>
      </c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>
        <f t="shared" si="737"/>
        <v>0</v>
      </c>
      <c r="GU31" s="4">
        <f t="shared" si="738"/>
        <v>0</v>
      </c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>
        <f t="shared" si="739"/>
        <v>0</v>
      </c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>
        <f t="shared" si="740"/>
        <v>0</v>
      </c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>
        <f t="shared" si="741"/>
        <v>0</v>
      </c>
      <c r="II31" s="4">
        <f t="shared" si="742"/>
        <v>0</v>
      </c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f t="shared" si="743"/>
        <v>0</v>
      </c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>
        <f t="shared" si="744"/>
        <v>0</v>
      </c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>
        <f t="shared" si="745"/>
        <v>0</v>
      </c>
      <c r="JW31" s="4">
        <f t="shared" si="746"/>
        <v>0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>
        <f t="shared" si="747"/>
        <v>0</v>
      </c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>
        <f t="shared" si="748"/>
        <v>0</v>
      </c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>
        <f t="shared" si="749"/>
        <v>0</v>
      </c>
      <c r="LK31" s="4">
        <f t="shared" si="750"/>
        <v>0</v>
      </c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>
        <f t="shared" si="751"/>
        <v>0</v>
      </c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>
        <f t="shared" si="752"/>
        <v>0</v>
      </c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>
        <f t="shared" si="753"/>
        <v>0</v>
      </c>
      <c r="MY31" s="4">
        <f t="shared" si="754"/>
        <v>0</v>
      </c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>
        <f t="shared" si="755"/>
        <v>0</v>
      </c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>
        <f t="shared" si="756"/>
        <v>0</v>
      </c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>
        <f t="shared" si="757"/>
        <v>0</v>
      </c>
      <c r="OM31" s="4">
        <f t="shared" si="758"/>
        <v>0</v>
      </c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>
        <f t="shared" si="759"/>
        <v>0</v>
      </c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>
        <f t="shared" si="760"/>
        <v>0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>
        <f t="shared" si="761"/>
        <v>0</v>
      </c>
      <c r="QA31" s="4">
        <f t="shared" si="762"/>
        <v>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>
        <f t="shared" si="763"/>
        <v>0</v>
      </c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f t="shared" si="764"/>
        <v>0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>
        <f t="shared" si="765"/>
        <v>0</v>
      </c>
      <c r="RO31" s="4">
        <f t="shared" si="766"/>
        <v>0</v>
      </c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f t="shared" si="767"/>
        <v>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>
        <f t="shared" si="768"/>
        <v>0</v>
      </c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>
        <f t="shared" si="769"/>
        <v>0</v>
      </c>
      <c r="TC31" s="4">
        <f t="shared" si="770"/>
        <v>0</v>
      </c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>
        <f t="shared" si="771"/>
        <v>0</v>
      </c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>
        <f t="shared" si="772"/>
        <v>0</v>
      </c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>
        <f t="shared" si="773"/>
        <v>0</v>
      </c>
      <c r="UQ31" s="4">
        <f t="shared" si="774"/>
        <v>0</v>
      </c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>
        <f t="shared" si="775"/>
        <v>0</v>
      </c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>
        <f t="shared" si="776"/>
        <v>0</v>
      </c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>
        <f t="shared" si="777"/>
        <v>0</v>
      </c>
      <c r="WE31" s="4">
        <f t="shared" si="778"/>
        <v>0</v>
      </c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>
        <f t="shared" si="779"/>
        <v>0</v>
      </c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>
        <f t="shared" si="780"/>
        <v>0</v>
      </c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>
        <f t="shared" si="781"/>
        <v>0</v>
      </c>
      <c r="XS31" s="4">
        <f t="shared" si="782"/>
        <v>0</v>
      </c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>
        <f t="shared" si="783"/>
        <v>0</v>
      </c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>
        <f t="shared" si="784"/>
        <v>0</v>
      </c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>
        <f t="shared" si="785"/>
        <v>0</v>
      </c>
      <c r="ZG31" s="4">
        <f t="shared" si="786"/>
        <v>0</v>
      </c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>
        <f t="shared" si="787"/>
        <v>0</v>
      </c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>
        <f t="shared" si="788"/>
        <v>0</v>
      </c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>
        <f t="shared" si="789"/>
        <v>0</v>
      </c>
      <c r="AAU31" s="4">
        <f t="shared" si="790"/>
        <v>0</v>
      </c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>
        <f t="shared" si="791"/>
        <v>0</v>
      </c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>
        <f t="shared" si="792"/>
        <v>0</v>
      </c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>
        <f t="shared" si="793"/>
        <v>0</v>
      </c>
      <c r="ACI31" s="4">
        <f t="shared" si="794"/>
        <v>0</v>
      </c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>
        <f t="shared" si="795"/>
        <v>0</v>
      </c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>
        <f t="shared" si="796"/>
        <v>0</v>
      </c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>
        <f t="shared" si="797"/>
        <v>0</v>
      </c>
      <c r="ADW31" s="4">
        <f t="shared" si="798"/>
        <v>0</v>
      </c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>
        <f t="shared" si="799"/>
        <v>0</v>
      </c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>
        <f t="shared" si="800"/>
        <v>0</v>
      </c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>
        <f t="shared" si="801"/>
        <v>0</v>
      </c>
      <c r="AFK31" s="4">
        <f t="shared" si="802"/>
        <v>0</v>
      </c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>
        <f t="shared" si="803"/>
        <v>0</v>
      </c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>
        <f t="shared" si="804"/>
        <v>0</v>
      </c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>
        <f t="shared" si="805"/>
        <v>0</v>
      </c>
      <c r="AGY31" s="4">
        <f t="shared" si="806"/>
        <v>0</v>
      </c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>
        <f t="shared" si="807"/>
        <v>0</v>
      </c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>
        <f t="shared" si="808"/>
        <v>0</v>
      </c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>
        <f t="shared" si="809"/>
        <v>0</v>
      </c>
      <c r="AIM31" s="4">
        <f t="shared" si="810"/>
        <v>0</v>
      </c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>
        <f t="shared" si="811"/>
        <v>0</v>
      </c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>
        <f t="shared" si="812"/>
        <v>0</v>
      </c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>
        <f t="shared" si="813"/>
        <v>0</v>
      </c>
      <c r="AKA31" s="4">
        <f t="shared" si="814"/>
        <v>0</v>
      </c>
      <c r="AKB31" s="13">
        <f t="shared" si="815"/>
        <v>0</v>
      </c>
    </row>
    <row r="32" spans="1:964" x14ac:dyDescent="0.55000000000000004">
      <c r="A32" s="5"/>
      <c r="B32" s="5"/>
      <c r="C32" s="5" t="s">
        <v>19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719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720"/>
        <v>0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f t="shared" si="721"/>
        <v>0</v>
      </c>
      <c r="AQ32" s="4">
        <f t="shared" si="722"/>
        <v>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>
        <f t="shared" si="723"/>
        <v>0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f t="shared" si="724"/>
        <v>0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>
        <f t="shared" si="725"/>
        <v>0</v>
      </c>
      <c r="CE32" s="4">
        <f t="shared" si="726"/>
        <v>0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f t="shared" si="727"/>
        <v>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>
        <f t="shared" si="728"/>
        <v>0</v>
      </c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>
        <f t="shared" si="729"/>
        <v>0</v>
      </c>
      <c r="DS32" s="4">
        <f t="shared" si="730"/>
        <v>0</v>
      </c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f t="shared" si="731"/>
        <v>0</v>
      </c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>
        <f t="shared" si="732"/>
        <v>0</v>
      </c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>
        <f t="shared" si="733"/>
        <v>0</v>
      </c>
      <c r="FG32" s="4">
        <f t="shared" si="734"/>
        <v>0</v>
      </c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>
        <f t="shared" si="735"/>
        <v>0</v>
      </c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>
        <f t="shared" si="736"/>
        <v>0</v>
      </c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>
        <f t="shared" si="737"/>
        <v>0</v>
      </c>
      <c r="GU32" s="4">
        <f t="shared" si="738"/>
        <v>0</v>
      </c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>
        <f t="shared" si="739"/>
        <v>0</v>
      </c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>
        <f t="shared" si="740"/>
        <v>0</v>
      </c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>
        <f t="shared" si="741"/>
        <v>0</v>
      </c>
      <c r="II32" s="4">
        <f t="shared" si="742"/>
        <v>0</v>
      </c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>
        <f t="shared" si="743"/>
        <v>0</v>
      </c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>
        <f t="shared" si="744"/>
        <v>0</v>
      </c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>
        <f t="shared" si="745"/>
        <v>0</v>
      </c>
      <c r="JW32" s="4">
        <f t="shared" si="746"/>
        <v>0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>
        <f t="shared" si="747"/>
        <v>0</v>
      </c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>
        <f t="shared" si="748"/>
        <v>0</v>
      </c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>
        <f t="shared" si="749"/>
        <v>0</v>
      </c>
      <c r="LK32" s="4">
        <f t="shared" si="750"/>
        <v>0</v>
      </c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>
        <f t="shared" si="751"/>
        <v>0</v>
      </c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>
        <f t="shared" si="752"/>
        <v>0</v>
      </c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>
        <f t="shared" si="753"/>
        <v>0</v>
      </c>
      <c r="MY32" s="4">
        <f t="shared" si="754"/>
        <v>0</v>
      </c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>
        <f t="shared" si="755"/>
        <v>0</v>
      </c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>
        <f t="shared" si="756"/>
        <v>0</v>
      </c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>
        <f t="shared" si="757"/>
        <v>0</v>
      </c>
      <c r="OM32" s="4">
        <f t="shared" si="758"/>
        <v>0</v>
      </c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>
        <f t="shared" si="759"/>
        <v>0</v>
      </c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>
        <f t="shared" si="760"/>
        <v>0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>
        <f t="shared" si="761"/>
        <v>0</v>
      </c>
      <c r="QA32" s="4">
        <f t="shared" si="762"/>
        <v>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f t="shared" si="763"/>
        <v>0</v>
      </c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f t="shared" si="764"/>
        <v>0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>
        <f t="shared" si="765"/>
        <v>0</v>
      </c>
      <c r="RO32" s="4">
        <f t="shared" si="766"/>
        <v>0</v>
      </c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f t="shared" si="767"/>
        <v>0</v>
      </c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>
        <f t="shared" si="768"/>
        <v>0</v>
      </c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>
        <f t="shared" si="769"/>
        <v>0</v>
      </c>
      <c r="TC32" s="4">
        <f t="shared" si="770"/>
        <v>0</v>
      </c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>
        <f t="shared" si="771"/>
        <v>0</v>
      </c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>
        <f t="shared" si="772"/>
        <v>0</v>
      </c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>
        <f t="shared" si="773"/>
        <v>0</v>
      </c>
      <c r="UQ32" s="4">
        <f t="shared" si="774"/>
        <v>0</v>
      </c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>
        <f t="shared" si="775"/>
        <v>0</v>
      </c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>
        <f t="shared" si="776"/>
        <v>0</v>
      </c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>
        <f t="shared" si="777"/>
        <v>0</v>
      </c>
      <c r="WE32" s="4">
        <f t="shared" si="778"/>
        <v>0</v>
      </c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>
        <f t="shared" si="779"/>
        <v>0</v>
      </c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>
        <f t="shared" si="780"/>
        <v>0</v>
      </c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>
        <f t="shared" si="781"/>
        <v>0</v>
      </c>
      <c r="XS32" s="4">
        <f t="shared" si="782"/>
        <v>0</v>
      </c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>
        <f t="shared" si="783"/>
        <v>0</v>
      </c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>
        <f t="shared" si="784"/>
        <v>0</v>
      </c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>
        <f t="shared" si="785"/>
        <v>0</v>
      </c>
      <c r="ZG32" s="4">
        <f t="shared" si="786"/>
        <v>0</v>
      </c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>
        <f t="shared" si="787"/>
        <v>0</v>
      </c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>
        <f t="shared" si="788"/>
        <v>0</v>
      </c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>
        <f t="shared" si="789"/>
        <v>0</v>
      </c>
      <c r="AAU32" s="4">
        <f t="shared" si="790"/>
        <v>0</v>
      </c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>
        <f t="shared" si="791"/>
        <v>0</v>
      </c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>
        <f t="shared" si="792"/>
        <v>0</v>
      </c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>
        <f t="shared" si="793"/>
        <v>0</v>
      </c>
      <c r="ACI32" s="4">
        <f t="shared" si="794"/>
        <v>0</v>
      </c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>
        <f t="shared" si="795"/>
        <v>0</v>
      </c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>
        <f t="shared" si="796"/>
        <v>0</v>
      </c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>
        <f t="shared" si="797"/>
        <v>0</v>
      </c>
      <c r="ADW32" s="4">
        <f t="shared" si="798"/>
        <v>0</v>
      </c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>
        <f t="shared" si="799"/>
        <v>0</v>
      </c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>
        <f t="shared" si="800"/>
        <v>0</v>
      </c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>
        <f t="shared" si="801"/>
        <v>0</v>
      </c>
      <c r="AFK32" s="4">
        <f t="shared" si="802"/>
        <v>0</v>
      </c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>
        <f t="shared" si="803"/>
        <v>0</v>
      </c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>
        <f t="shared" si="804"/>
        <v>0</v>
      </c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>
        <f t="shared" si="805"/>
        <v>0</v>
      </c>
      <c r="AGY32" s="4">
        <f t="shared" si="806"/>
        <v>0</v>
      </c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>
        <f t="shared" si="807"/>
        <v>0</v>
      </c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>
        <f t="shared" si="808"/>
        <v>0</v>
      </c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>
        <f t="shared" si="809"/>
        <v>0</v>
      </c>
      <c r="AIM32" s="4">
        <f t="shared" si="810"/>
        <v>0</v>
      </c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>
        <f t="shared" si="811"/>
        <v>0</v>
      </c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>
        <f t="shared" si="812"/>
        <v>0</v>
      </c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>
        <f t="shared" si="813"/>
        <v>0</v>
      </c>
      <c r="AKA32" s="4">
        <f t="shared" si="814"/>
        <v>0</v>
      </c>
      <c r="AKB32" s="13">
        <f t="shared" si="815"/>
        <v>0</v>
      </c>
    </row>
    <row r="33" spans="1:964" x14ac:dyDescent="0.55000000000000004">
      <c r="A33" s="5"/>
      <c r="B33" s="5"/>
      <c r="C33" s="5" t="s">
        <v>20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719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720"/>
        <v>0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>
        <f t="shared" si="721"/>
        <v>0</v>
      </c>
      <c r="AQ33" s="4">
        <f t="shared" si="722"/>
        <v>0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>
        <f t="shared" si="723"/>
        <v>0</v>
      </c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>
        <f t="shared" si="724"/>
        <v>0</v>
      </c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>
        <f t="shared" si="725"/>
        <v>0</v>
      </c>
      <c r="CE33" s="4">
        <f t="shared" si="726"/>
        <v>0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f t="shared" si="727"/>
        <v>0</v>
      </c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>
        <f t="shared" si="728"/>
        <v>0</v>
      </c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>
        <f t="shared" si="729"/>
        <v>0</v>
      </c>
      <c r="DS33" s="4">
        <f t="shared" si="730"/>
        <v>0</v>
      </c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f t="shared" si="731"/>
        <v>0</v>
      </c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>
        <f t="shared" si="732"/>
        <v>0</v>
      </c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>
        <f t="shared" si="733"/>
        <v>0</v>
      </c>
      <c r="FG33" s="4">
        <f t="shared" si="734"/>
        <v>0</v>
      </c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>
        <f t="shared" si="735"/>
        <v>0</v>
      </c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>
        <f t="shared" si="736"/>
        <v>0</v>
      </c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>
        <f t="shared" si="737"/>
        <v>0</v>
      </c>
      <c r="GU33" s="4">
        <f t="shared" si="738"/>
        <v>0</v>
      </c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>
        <f t="shared" si="739"/>
        <v>0</v>
      </c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>
        <f t="shared" si="740"/>
        <v>0</v>
      </c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f t="shared" si="741"/>
        <v>0</v>
      </c>
      <c r="II33" s="4">
        <f t="shared" si="742"/>
        <v>0</v>
      </c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>
        <f t="shared" si="743"/>
        <v>0</v>
      </c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>
        <f t="shared" si="744"/>
        <v>0</v>
      </c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>
        <f t="shared" si="745"/>
        <v>0</v>
      </c>
      <c r="JW33" s="4">
        <f t="shared" si="746"/>
        <v>0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f t="shared" si="747"/>
        <v>0</v>
      </c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>
        <f t="shared" si="748"/>
        <v>0</v>
      </c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>
        <f t="shared" si="749"/>
        <v>0</v>
      </c>
      <c r="LK33" s="4">
        <f t="shared" si="750"/>
        <v>0</v>
      </c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>
        <f t="shared" si="751"/>
        <v>0</v>
      </c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>
        <f t="shared" si="752"/>
        <v>0</v>
      </c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>
        <f t="shared" si="753"/>
        <v>0</v>
      </c>
      <c r="MY33" s="4">
        <f t="shared" si="754"/>
        <v>0</v>
      </c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>
        <f t="shared" si="755"/>
        <v>0</v>
      </c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>
        <f t="shared" si="756"/>
        <v>0</v>
      </c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>
        <f t="shared" si="757"/>
        <v>0</v>
      </c>
      <c r="OM33" s="4">
        <f t="shared" si="758"/>
        <v>0</v>
      </c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>
        <f t="shared" si="759"/>
        <v>0</v>
      </c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>
        <f t="shared" si="760"/>
        <v>0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>
        <f t="shared" si="761"/>
        <v>0</v>
      </c>
      <c r="QA33" s="4">
        <f t="shared" si="762"/>
        <v>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>
        <f t="shared" si="763"/>
        <v>0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f t="shared" si="764"/>
        <v>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f t="shared" si="765"/>
        <v>0</v>
      </c>
      <c r="RO33" s="4">
        <f t="shared" si="766"/>
        <v>0</v>
      </c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>
        <f t="shared" si="767"/>
        <v>0</v>
      </c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>
        <f t="shared" si="768"/>
        <v>0</v>
      </c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>
        <f t="shared" si="769"/>
        <v>0</v>
      </c>
      <c r="TC33" s="4">
        <f t="shared" si="770"/>
        <v>0</v>
      </c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>
        <f t="shared" si="771"/>
        <v>0</v>
      </c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>
        <f t="shared" si="772"/>
        <v>0</v>
      </c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>
        <f t="shared" si="773"/>
        <v>0</v>
      </c>
      <c r="UQ33" s="4">
        <f t="shared" si="774"/>
        <v>0</v>
      </c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>
        <f t="shared" si="775"/>
        <v>0</v>
      </c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>
        <f t="shared" si="776"/>
        <v>0</v>
      </c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>
        <f t="shared" si="777"/>
        <v>0</v>
      </c>
      <c r="WE33" s="4">
        <f t="shared" si="778"/>
        <v>0</v>
      </c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>
        <f t="shared" si="779"/>
        <v>0</v>
      </c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>
        <f t="shared" si="780"/>
        <v>0</v>
      </c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>
        <f t="shared" si="781"/>
        <v>0</v>
      </c>
      <c r="XS33" s="4">
        <f t="shared" si="782"/>
        <v>0</v>
      </c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>
        <f t="shared" si="783"/>
        <v>0</v>
      </c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>
        <f t="shared" si="784"/>
        <v>0</v>
      </c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>
        <f t="shared" si="785"/>
        <v>0</v>
      </c>
      <c r="ZG33" s="4">
        <f t="shared" si="786"/>
        <v>0</v>
      </c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>
        <f t="shared" si="787"/>
        <v>0</v>
      </c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>
        <f t="shared" si="788"/>
        <v>0</v>
      </c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>
        <f t="shared" si="789"/>
        <v>0</v>
      </c>
      <c r="AAU33" s="4">
        <f t="shared" si="790"/>
        <v>0</v>
      </c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>
        <f t="shared" si="791"/>
        <v>0</v>
      </c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>
        <f t="shared" si="792"/>
        <v>0</v>
      </c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>
        <f t="shared" si="793"/>
        <v>0</v>
      </c>
      <c r="ACI33" s="4">
        <f t="shared" si="794"/>
        <v>0</v>
      </c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>
        <f t="shared" si="795"/>
        <v>0</v>
      </c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>
        <f t="shared" si="796"/>
        <v>0</v>
      </c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>
        <f t="shared" si="797"/>
        <v>0</v>
      </c>
      <c r="ADW33" s="4">
        <f t="shared" si="798"/>
        <v>0</v>
      </c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>
        <f t="shared" si="799"/>
        <v>0</v>
      </c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>
        <f t="shared" si="800"/>
        <v>0</v>
      </c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>
        <f t="shared" si="801"/>
        <v>0</v>
      </c>
      <c r="AFK33" s="4">
        <f t="shared" si="802"/>
        <v>0</v>
      </c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>
        <f t="shared" si="803"/>
        <v>0</v>
      </c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>
        <f t="shared" si="804"/>
        <v>0</v>
      </c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>
        <f t="shared" si="805"/>
        <v>0</v>
      </c>
      <c r="AGY33" s="4">
        <f t="shared" si="806"/>
        <v>0</v>
      </c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>
        <f t="shared" si="807"/>
        <v>0</v>
      </c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>
        <f t="shared" si="808"/>
        <v>0</v>
      </c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>
        <f t="shared" si="809"/>
        <v>0</v>
      </c>
      <c r="AIM33" s="4">
        <f t="shared" si="810"/>
        <v>0</v>
      </c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>
        <f t="shared" si="811"/>
        <v>0</v>
      </c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>
        <f t="shared" si="812"/>
        <v>0</v>
      </c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>
        <f t="shared" si="813"/>
        <v>0</v>
      </c>
      <c r="AKA33" s="4">
        <f t="shared" si="814"/>
        <v>0</v>
      </c>
      <c r="AKB33" s="13">
        <f t="shared" si="815"/>
        <v>0</v>
      </c>
    </row>
    <row r="34" spans="1:964" x14ac:dyDescent="0.55000000000000004">
      <c r="A34" s="5"/>
      <c r="B34" s="5" t="s">
        <v>9</v>
      </c>
      <c r="C34" s="5" t="s">
        <v>17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719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720"/>
        <v>0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f t="shared" si="721"/>
        <v>0</v>
      </c>
      <c r="AQ34" s="4">
        <f t="shared" si="722"/>
        <v>0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>
        <f t="shared" si="723"/>
        <v>0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>
        <f t="shared" si="724"/>
        <v>0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>
        <f t="shared" si="725"/>
        <v>0</v>
      </c>
      <c r="CE34" s="4">
        <f t="shared" si="726"/>
        <v>0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f t="shared" si="727"/>
        <v>0</v>
      </c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>
        <f t="shared" si="728"/>
        <v>0</v>
      </c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>
        <f t="shared" si="729"/>
        <v>0</v>
      </c>
      <c r="DS34" s="4">
        <f t="shared" si="730"/>
        <v>0</v>
      </c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f t="shared" si="731"/>
        <v>0</v>
      </c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>
        <f t="shared" si="732"/>
        <v>0</v>
      </c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>
        <f t="shared" si="733"/>
        <v>0</v>
      </c>
      <c r="FG34" s="4">
        <f t="shared" si="734"/>
        <v>0</v>
      </c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>
        <f t="shared" si="735"/>
        <v>0</v>
      </c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>
        <f t="shared" si="736"/>
        <v>0</v>
      </c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>
        <f t="shared" si="737"/>
        <v>0</v>
      </c>
      <c r="GU34" s="4">
        <f t="shared" si="738"/>
        <v>0</v>
      </c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>
        <f t="shared" si="739"/>
        <v>0</v>
      </c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>
        <f t="shared" si="740"/>
        <v>0</v>
      </c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>
        <f t="shared" si="741"/>
        <v>0</v>
      </c>
      <c r="II34" s="4">
        <f t="shared" si="742"/>
        <v>0</v>
      </c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>
        <f t="shared" si="743"/>
        <v>0</v>
      </c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>
        <f t="shared" si="744"/>
        <v>0</v>
      </c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>
        <f t="shared" si="745"/>
        <v>0</v>
      </c>
      <c r="JW34" s="4">
        <f t="shared" si="746"/>
        <v>0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>
        <f t="shared" si="747"/>
        <v>0</v>
      </c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>
        <f t="shared" si="748"/>
        <v>0</v>
      </c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>
        <f t="shared" si="749"/>
        <v>0</v>
      </c>
      <c r="LK34" s="4">
        <f t="shared" si="750"/>
        <v>0</v>
      </c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>
        <f t="shared" si="751"/>
        <v>0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>
        <f t="shared" si="752"/>
        <v>0</v>
      </c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>
        <f t="shared" si="753"/>
        <v>0</v>
      </c>
      <c r="MY34" s="4">
        <f t="shared" si="754"/>
        <v>0</v>
      </c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>
        <f t="shared" si="755"/>
        <v>0</v>
      </c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>
        <f t="shared" si="756"/>
        <v>0</v>
      </c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>
        <f t="shared" si="757"/>
        <v>0</v>
      </c>
      <c r="OM34" s="4">
        <f t="shared" si="758"/>
        <v>0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>
        <f t="shared" si="759"/>
        <v>0</v>
      </c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>
        <f t="shared" si="760"/>
        <v>0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>
        <f t="shared" si="761"/>
        <v>0</v>
      </c>
      <c r="QA34" s="4">
        <f t="shared" si="762"/>
        <v>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>
        <f t="shared" si="763"/>
        <v>0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f t="shared" si="764"/>
        <v>0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>
        <f t="shared" si="765"/>
        <v>0</v>
      </c>
      <c r="RO34" s="4">
        <f t="shared" si="766"/>
        <v>0</v>
      </c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>
        <f t="shared" si="767"/>
        <v>0</v>
      </c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>
        <f t="shared" si="768"/>
        <v>0</v>
      </c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>
        <f t="shared" si="769"/>
        <v>0</v>
      </c>
      <c r="TC34" s="4">
        <f t="shared" si="770"/>
        <v>0</v>
      </c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>
        <f t="shared" si="771"/>
        <v>0</v>
      </c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>
        <f t="shared" si="772"/>
        <v>0</v>
      </c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>
        <f t="shared" si="773"/>
        <v>0</v>
      </c>
      <c r="UQ34" s="4">
        <f t="shared" si="774"/>
        <v>0</v>
      </c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>
        <f t="shared" si="775"/>
        <v>0</v>
      </c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>
        <f t="shared" si="776"/>
        <v>0</v>
      </c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>
        <f t="shared" si="777"/>
        <v>0</v>
      </c>
      <c r="WE34" s="4">
        <f t="shared" si="778"/>
        <v>0</v>
      </c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>
        <f t="shared" si="779"/>
        <v>0</v>
      </c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>
        <f t="shared" si="780"/>
        <v>0</v>
      </c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>
        <f t="shared" si="781"/>
        <v>0</v>
      </c>
      <c r="XS34" s="4">
        <f t="shared" si="782"/>
        <v>0</v>
      </c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>
        <f t="shared" si="783"/>
        <v>0</v>
      </c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>
        <f t="shared" si="784"/>
        <v>0</v>
      </c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>
        <f t="shared" si="785"/>
        <v>0</v>
      </c>
      <c r="ZG34" s="4">
        <f t="shared" si="786"/>
        <v>0</v>
      </c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>
        <f t="shared" si="787"/>
        <v>0</v>
      </c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>
        <f t="shared" si="788"/>
        <v>0</v>
      </c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>
        <f t="shared" si="789"/>
        <v>0</v>
      </c>
      <c r="AAU34" s="4">
        <f t="shared" si="790"/>
        <v>0</v>
      </c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>
        <f t="shared" si="791"/>
        <v>0</v>
      </c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>
        <f t="shared" si="792"/>
        <v>0</v>
      </c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>
        <f t="shared" si="793"/>
        <v>0</v>
      </c>
      <c r="ACI34" s="4">
        <f t="shared" si="794"/>
        <v>0</v>
      </c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>
        <f t="shared" si="795"/>
        <v>0</v>
      </c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>
        <f t="shared" si="796"/>
        <v>0</v>
      </c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>
        <f t="shared" si="797"/>
        <v>0</v>
      </c>
      <c r="ADW34" s="4">
        <f t="shared" si="798"/>
        <v>0</v>
      </c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>
        <f t="shared" si="799"/>
        <v>0</v>
      </c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>
        <f t="shared" si="800"/>
        <v>0</v>
      </c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>
        <f t="shared" si="801"/>
        <v>0</v>
      </c>
      <c r="AFK34" s="4">
        <f t="shared" si="802"/>
        <v>0</v>
      </c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>
        <f t="shared" si="803"/>
        <v>0</v>
      </c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>
        <f t="shared" si="804"/>
        <v>0</v>
      </c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>
        <f t="shared" si="805"/>
        <v>0</v>
      </c>
      <c r="AGY34" s="4">
        <f t="shared" si="806"/>
        <v>0</v>
      </c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>
        <f t="shared" si="807"/>
        <v>0</v>
      </c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>
        <f t="shared" si="808"/>
        <v>0</v>
      </c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>
        <f t="shared" si="809"/>
        <v>0</v>
      </c>
      <c r="AIM34" s="4">
        <f t="shared" si="810"/>
        <v>0</v>
      </c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>
        <f t="shared" si="811"/>
        <v>0</v>
      </c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>
        <f t="shared" si="812"/>
        <v>0</v>
      </c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>
        <f t="shared" si="813"/>
        <v>0</v>
      </c>
      <c r="AKA34" s="4">
        <f t="shared" si="814"/>
        <v>0</v>
      </c>
      <c r="AKB34" s="13">
        <f t="shared" si="815"/>
        <v>0</v>
      </c>
    </row>
    <row r="35" spans="1:964" x14ac:dyDescent="0.55000000000000004">
      <c r="A35" s="6"/>
      <c r="B35" s="6"/>
      <c r="C35" s="5" t="s">
        <v>18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>
        <f t="shared" si="719"/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4">
        <f t="shared" si="720"/>
        <v>0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4">
        <f t="shared" si="721"/>
        <v>0</v>
      </c>
      <c r="AQ35" s="4">
        <f t="shared" si="722"/>
        <v>0</v>
      </c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4">
        <f t="shared" si="723"/>
        <v>0</v>
      </c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4">
        <f t="shared" si="724"/>
        <v>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4">
        <f t="shared" si="725"/>
        <v>0</v>
      </c>
      <c r="CE35" s="4">
        <f t="shared" si="726"/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4">
        <f t="shared" si="727"/>
        <v>0</v>
      </c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4">
        <f t="shared" si="728"/>
        <v>0</v>
      </c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4">
        <f t="shared" si="729"/>
        <v>0</v>
      </c>
      <c r="DS35" s="4">
        <f t="shared" si="730"/>
        <v>0</v>
      </c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4">
        <f t="shared" si="731"/>
        <v>0</v>
      </c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4">
        <f t="shared" si="732"/>
        <v>0</v>
      </c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4">
        <f t="shared" si="733"/>
        <v>0</v>
      </c>
      <c r="FG35" s="4">
        <f t="shared" si="734"/>
        <v>0</v>
      </c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4">
        <f t="shared" si="735"/>
        <v>0</v>
      </c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4">
        <f t="shared" si="736"/>
        <v>0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4">
        <f t="shared" si="737"/>
        <v>0</v>
      </c>
      <c r="GU35" s="4">
        <f t="shared" si="738"/>
        <v>0</v>
      </c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4">
        <f t="shared" si="739"/>
        <v>0</v>
      </c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4">
        <f t="shared" si="740"/>
        <v>0</v>
      </c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4">
        <f t="shared" si="741"/>
        <v>0</v>
      </c>
      <c r="II35" s="4">
        <f t="shared" si="742"/>
        <v>0</v>
      </c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4">
        <f t="shared" si="743"/>
        <v>0</v>
      </c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4">
        <f t="shared" si="744"/>
        <v>0</v>
      </c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4">
        <f t="shared" si="745"/>
        <v>0</v>
      </c>
      <c r="JW35" s="4">
        <f t="shared" si="746"/>
        <v>0</v>
      </c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4">
        <f t="shared" si="747"/>
        <v>0</v>
      </c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4">
        <f t="shared" si="748"/>
        <v>0</v>
      </c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4">
        <f t="shared" si="749"/>
        <v>0</v>
      </c>
      <c r="LK35" s="4">
        <f t="shared" si="750"/>
        <v>0</v>
      </c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4">
        <f t="shared" si="751"/>
        <v>0</v>
      </c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4">
        <f t="shared" si="752"/>
        <v>0</v>
      </c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4">
        <f t="shared" si="753"/>
        <v>0</v>
      </c>
      <c r="MY35" s="4">
        <f t="shared" si="754"/>
        <v>0</v>
      </c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4">
        <f t="shared" si="755"/>
        <v>0</v>
      </c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4">
        <f t="shared" si="756"/>
        <v>0</v>
      </c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4">
        <f t="shared" si="757"/>
        <v>0</v>
      </c>
      <c r="OM35" s="4">
        <f t="shared" si="758"/>
        <v>0</v>
      </c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4">
        <f t="shared" si="759"/>
        <v>0</v>
      </c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4">
        <f t="shared" si="760"/>
        <v>0</v>
      </c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4">
        <f t="shared" si="761"/>
        <v>0</v>
      </c>
      <c r="QA35" s="4">
        <f t="shared" si="762"/>
        <v>0</v>
      </c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4">
        <f t="shared" si="763"/>
        <v>0</v>
      </c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4">
        <f t="shared" si="764"/>
        <v>0</v>
      </c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4">
        <f t="shared" si="765"/>
        <v>0</v>
      </c>
      <c r="RO35" s="4">
        <f t="shared" si="766"/>
        <v>0</v>
      </c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4">
        <f t="shared" si="767"/>
        <v>0</v>
      </c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4">
        <f t="shared" si="768"/>
        <v>0</v>
      </c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4">
        <f t="shared" si="769"/>
        <v>0</v>
      </c>
      <c r="TC35" s="4">
        <f t="shared" si="770"/>
        <v>0</v>
      </c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4">
        <f t="shared" si="771"/>
        <v>0</v>
      </c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4">
        <f t="shared" si="772"/>
        <v>0</v>
      </c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4">
        <f t="shared" si="773"/>
        <v>0</v>
      </c>
      <c r="UQ35" s="4">
        <f t="shared" si="774"/>
        <v>0</v>
      </c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4">
        <f t="shared" si="775"/>
        <v>0</v>
      </c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4">
        <f t="shared" si="776"/>
        <v>0</v>
      </c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4">
        <f t="shared" si="777"/>
        <v>0</v>
      </c>
      <c r="WE35" s="4">
        <f t="shared" si="778"/>
        <v>0</v>
      </c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4">
        <f t="shared" si="779"/>
        <v>0</v>
      </c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4">
        <f t="shared" si="780"/>
        <v>0</v>
      </c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4">
        <f t="shared" si="781"/>
        <v>0</v>
      </c>
      <c r="XS35" s="4">
        <f t="shared" si="782"/>
        <v>0</v>
      </c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4">
        <f t="shared" si="783"/>
        <v>0</v>
      </c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4">
        <f t="shared" si="784"/>
        <v>0</v>
      </c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4">
        <f t="shared" si="785"/>
        <v>0</v>
      </c>
      <c r="ZG35" s="4">
        <f t="shared" si="786"/>
        <v>0</v>
      </c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4">
        <f t="shared" si="787"/>
        <v>0</v>
      </c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4">
        <f t="shared" si="788"/>
        <v>0</v>
      </c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4">
        <f t="shared" si="789"/>
        <v>0</v>
      </c>
      <c r="AAU35" s="4">
        <f t="shared" si="790"/>
        <v>0</v>
      </c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4">
        <f t="shared" si="791"/>
        <v>0</v>
      </c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4">
        <f t="shared" si="792"/>
        <v>0</v>
      </c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4">
        <f t="shared" si="793"/>
        <v>0</v>
      </c>
      <c r="ACI35" s="4">
        <f t="shared" si="794"/>
        <v>0</v>
      </c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4">
        <f t="shared" si="795"/>
        <v>0</v>
      </c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4">
        <f t="shared" si="796"/>
        <v>0</v>
      </c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4">
        <f t="shared" si="797"/>
        <v>0</v>
      </c>
      <c r="ADW35" s="4">
        <f t="shared" si="798"/>
        <v>0</v>
      </c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4">
        <f t="shared" si="799"/>
        <v>0</v>
      </c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4">
        <f t="shared" si="800"/>
        <v>0</v>
      </c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4">
        <f t="shared" si="801"/>
        <v>0</v>
      </c>
      <c r="AFK35" s="4">
        <f t="shared" si="802"/>
        <v>0</v>
      </c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4">
        <f t="shared" si="803"/>
        <v>0</v>
      </c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4">
        <f t="shared" si="804"/>
        <v>0</v>
      </c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4">
        <f t="shared" si="805"/>
        <v>0</v>
      </c>
      <c r="AGY35" s="4">
        <f t="shared" si="806"/>
        <v>0</v>
      </c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4">
        <f t="shared" si="807"/>
        <v>0</v>
      </c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4">
        <f t="shared" si="808"/>
        <v>0</v>
      </c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4">
        <f t="shared" si="809"/>
        <v>0</v>
      </c>
      <c r="AIM35" s="4">
        <f t="shared" si="810"/>
        <v>0</v>
      </c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4">
        <f t="shared" si="811"/>
        <v>0</v>
      </c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4">
        <f t="shared" si="812"/>
        <v>0</v>
      </c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4">
        <f t="shared" si="813"/>
        <v>0</v>
      </c>
      <c r="AKA35" s="4">
        <f t="shared" si="814"/>
        <v>0</v>
      </c>
      <c r="AKB35" s="13">
        <f t="shared" si="815"/>
        <v>0</v>
      </c>
    </row>
    <row r="36" spans="1:964" x14ac:dyDescent="0.55000000000000004">
      <c r="A36" s="6"/>
      <c r="B36" s="6"/>
      <c r="C36" s="5" t="s">
        <v>19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4">
        <f t="shared" si="719"/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>
        <f t="shared" si="720"/>
        <v>0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4">
        <f t="shared" si="721"/>
        <v>0</v>
      </c>
      <c r="AQ36" s="4">
        <f t="shared" si="722"/>
        <v>0</v>
      </c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4">
        <f t="shared" si="723"/>
        <v>0</v>
      </c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4">
        <f t="shared" si="724"/>
        <v>0</v>
      </c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4">
        <f t="shared" si="725"/>
        <v>0</v>
      </c>
      <c r="CE36" s="4">
        <f t="shared" si="726"/>
        <v>0</v>
      </c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4">
        <f t="shared" si="727"/>
        <v>0</v>
      </c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4">
        <f t="shared" si="728"/>
        <v>0</v>
      </c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4">
        <f t="shared" si="729"/>
        <v>0</v>
      </c>
      <c r="DS36" s="4">
        <f t="shared" si="730"/>
        <v>0</v>
      </c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4">
        <f t="shared" si="731"/>
        <v>0</v>
      </c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4">
        <f t="shared" si="732"/>
        <v>0</v>
      </c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4">
        <f t="shared" si="733"/>
        <v>0</v>
      </c>
      <c r="FG36" s="4">
        <f t="shared" si="734"/>
        <v>0</v>
      </c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4">
        <f t="shared" si="735"/>
        <v>0</v>
      </c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4">
        <f t="shared" si="736"/>
        <v>0</v>
      </c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4">
        <f t="shared" si="737"/>
        <v>0</v>
      </c>
      <c r="GU36" s="4">
        <f t="shared" si="738"/>
        <v>0</v>
      </c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4">
        <f t="shared" si="739"/>
        <v>0</v>
      </c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4">
        <f t="shared" si="740"/>
        <v>0</v>
      </c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4">
        <f t="shared" si="741"/>
        <v>0</v>
      </c>
      <c r="II36" s="4">
        <f t="shared" si="742"/>
        <v>0</v>
      </c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4">
        <f t="shared" si="743"/>
        <v>0</v>
      </c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4">
        <f t="shared" si="744"/>
        <v>0</v>
      </c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4">
        <f t="shared" si="745"/>
        <v>0</v>
      </c>
      <c r="JW36" s="4">
        <f t="shared" si="746"/>
        <v>0</v>
      </c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4">
        <f t="shared" si="747"/>
        <v>0</v>
      </c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4">
        <f t="shared" si="748"/>
        <v>0</v>
      </c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4">
        <f t="shared" si="749"/>
        <v>0</v>
      </c>
      <c r="LK36" s="4">
        <f t="shared" si="750"/>
        <v>0</v>
      </c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4">
        <f t="shared" si="751"/>
        <v>0</v>
      </c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4">
        <f t="shared" si="752"/>
        <v>0</v>
      </c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4">
        <f t="shared" si="753"/>
        <v>0</v>
      </c>
      <c r="MY36" s="4">
        <f t="shared" si="754"/>
        <v>0</v>
      </c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4">
        <f t="shared" si="755"/>
        <v>0</v>
      </c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4">
        <f t="shared" si="756"/>
        <v>0</v>
      </c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4">
        <f t="shared" si="757"/>
        <v>0</v>
      </c>
      <c r="OM36" s="4">
        <f t="shared" si="758"/>
        <v>0</v>
      </c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4">
        <f t="shared" si="759"/>
        <v>0</v>
      </c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4">
        <f t="shared" si="760"/>
        <v>0</v>
      </c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4">
        <f t="shared" si="761"/>
        <v>0</v>
      </c>
      <c r="QA36" s="4">
        <f t="shared" si="762"/>
        <v>0</v>
      </c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4">
        <f t="shared" si="763"/>
        <v>0</v>
      </c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4">
        <f t="shared" si="764"/>
        <v>0</v>
      </c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4">
        <f t="shared" si="765"/>
        <v>0</v>
      </c>
      <c r="RO36" s="4">
        <f t="shared" si="766"/>
        <v>0</v>
      </c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4">
        <f t="shared" si="767"/>
        <v>0</v>
      </c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4">
        <f t="shared" si="768"/>
        <v>0</v>
      </c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4">
        <f t="shared" si="769"/>
        <v>0</v>
      </c>
      <c r="TC36" s="4">
        <f t="shared" si="770"/>
        <v>0</v>
      </c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4">
        <f t="shared" si="771"/>
        <v>0</v>
      </c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4">
        <f t="shared" si="772"/>
        <v>0</v>
      </c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4">
        <f t="shared" si="773"/>
        <v>0</v>
      </c>
      <c r="UQ36" s="4">
        <f t="shared" si="774"/>
        <v>0</v>
      </c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4">
        <f t="shared" si="775"/>
        <v>0</v>
      </c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4">
        <f t="shared" si="776"/>
        <v>0</v>
      </c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4">
        <f t="shared" si="777"/>
        <v>0</v>
      </c>
      <c r="WE36" s="4">
        <f t="shared" si="778"/>
        <v>0</v>
      </c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4">
        <f t="shared" si="779"/>
        <v>0</v>
      </c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4">
        <f t="shared" si="780"/>
        <v>0</v>
      </c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4">
        <f t="shared" si="781"/>
        <v>0</v>
      </c>
      <c r="XS36" s="4">
        <f t="shared" si="782"/>
        <v>0</v>
      </c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4">
        <f t="shared" si="783"/>
        <v>0</v>
      </c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4">
        <f t="shared" si="784"/>
        <v>0</v>
      </c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4">
        <f t="shared" si="785"/>
        <v>0</v>
      </c>
      <c r="ZG36" s="4">
        <f t="shared" si="786"/>
        <v>0</v>
      </c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4">
        <f t="shared" si="787"/>
        <v>0</v>
      </c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4">
        <f t="shared" si="788"/>
        <v>0</v>
      </c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4">
        <f t="shared" si="789"/>
        <v>0</v>
      </c>
      <c r="AAU36" s="4">
        <f t="shared" si="790"/>
        <v>0</v>
      </c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4">
        <f t="shared" si="791"/>
        <v>0</v>
      </c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4">
        <f t="shared" si="792"/>
        <v>0</v>
      </c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4">
        <f t="shared" si="793"/>
        <v>0</v>
      </c>
      <c r="ACI36" s="4">
        <f t="shared" si="794"/>
        <v>0</v>
      </c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4">
        <f t="shared" si="795"/>
        <v>0</v>
      </c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4">
        <f t="shared" si="796"/>
        <v>0</v>
      </c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4">
        <f t="shared" si="797"/>
        <v>0</v>
      </c>
      <c r="ADW36" s="4">
        <f t="shared" si="798"/>
        <v>0</v>
      </c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4">
        <f t="shared" si="799"/>
        <v>0</v>
      </c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4">
        <f t="shared" si="800"/>
        <v>0</v>
      </c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4">
        <f t="shared" si="801"/>
        <v>0</v>
      </c>
      <c r="AFK36" s="4">
        <f t="shared" si="802"/>
        <v>0</v>
      </c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4">
        <f t="shared" si="803"/>
        <v>0</v>
      </c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4">
        <f t="shared" si="804"/>
        <v>0</v>
      </c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4">
        <f t="shared" si="805"/>
        <v>0</v>
      </c>
      <c r="AGY36" s="4">
        <f t="shared" si="806"/>
        <v>0</v>
      </c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4">
        <f t="shared" si="807"/>
        <v>0</v>
      </c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4">
        <f t="shared" si="808"/>
        <v>0</v>
      </c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4">
        <f t="shared" si="809"/>
        <v>0</v>
      </c>
      <c r="AIM36" s="4">
        <f t="shared" si="810"/>
        <v>0</v>
      </c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4">
        <f t="shared" si="811"/>
        <v>0</v>
      </c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4">
        <f t="shared" si="812"/>
        <v>0</v>
      </c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4">
        <f t="shared" si="813"/>
        <v>0</v>
      </c>
      <c r="AKA36" s="4">
        <f t="shared" si="814"/>
        <v>0</v>
      </c>
      <c r="AKB36" s="13">
        <f t="shared" si="815"/>
        <v>0</v>
      </c>
    </row>
    <row r="37" spans="1:964" x14ac:dyDescent="0.55000000000000004">
      <c r="A37" s="6"/>
      <c r="B37" s="6"/>
      <c r="C37" s="5" t="s">
        <v>20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4">
        <f t="shared" si="719"/>
        <v>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">
        <f t="shared" si="720"/>
        <v>0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4">
        <f t="shared" si="721"/>
        <v>0</v>
      </c>
      <c r="AQ37" s="4">
        <f t="shared" si="722"/>
        <v>0</v>
      </c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4">
        <f t="shared" si="723"/>
        <v>0</v>
      </c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4">
        <f t="shared" si="724"/>
        <v>0</v>
      </c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4">
        <f t="shared" si="725"/>
        <v>0</v>
      </c>
      <c r="CE37" s="4">
        <f t="shared" si="726"/>
        <v>0</v>
      </c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4">
        <f t="shared" si="727"/>
        <v>0</v>
      </c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4">
        <f t="shared" si="728"/>
        <v>0</v>
      </c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4">
        <f t="shared" si="729"/>
        <v>0</v>
      </c>
      <c r="DS37" s="4">
        <f t="shared" si="730"/>
        <v>0</v>
      </c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4">
        <f t="shared" si="731"/>
        <v>0</v>
      </c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4">
        <f t="shared" si="732"/>
        <v>0</v>
      </c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4">
        <f t="shared" si="733"/>
        <v>0</v>
      </c>
      <c r="FG37" s="4">
        <f t="shared" si="734"/>
        <v>0</v>
      </c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4">
        <f t="shared" si="735"/>
        <v>0</v>
      </c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4">
        <f t="shared" si="736"/>
        <v>0</v>
      </c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4">
        <f t="shared" si="737"/>
        <v>0</v>
      </c>
      <c r="GU37" s="4">
        <f t="shared" si="738"/>
        <v>0</v>
      </c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4">
        <f t="shared" si="739"/>
        <v>0</v>
      </c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4">
        <f t="shared" si="740"/>
        <v>0</v>
      </c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4">
        <f t="shared" si="741"/>
        <v>0</v>
      </c>
      <c r="II37" s="4">
        <f t="shared" si="742"/>
        <v>0</v>
      </c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4">
        <f t="shared" si="743"/>
        <v>0</v>
      </c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4">
        <f t="shared" si="744"/>
        <v>0</v>
      </c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4">
        <f t="shared" si="745"/>
        <v>0</v>
      </c>
      <c r="JW37" s="4">
        <f t="shared" si="746"/>
        <v>0</v>
      </c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4">
        <f t="shared" si="747"/>
        <v>0</v>
      </c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4">
        <f t="shared" si="748"/>
        <v>0</v>
      </c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4">
        <f t="shared" si="749"/>
        <v>0</v>
      </c>
      <c r="LK37" s="4">
        <f t="shared" si="750"/>
        <v>0</v>
      </c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4">
        <f t="shared" si="751"/>
        <v>0</v>
      </c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4">
        <f t="shared" si="752"/>
        <v>0</v>
      </c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4">
        <f t="shared" si="753"/>
        <v>0</v>
      </c>
      <c r="MY37" s="4">
        <f t="shared" si="754"/>
        <v>0</v>
      </c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4">
        <f t="shared" si="755"/>
        <v>0</v>
      </c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4">
        <f t="shared" si="756"/>
        <v>0</v>
      </c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4">
        <f t="shared" si="757"/>
        <v>0</v>
      </c>
      <c r="OM37" s="4">
        <f t="shared" si="758"/>
        <v>0</v>
      </c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4">
        <f t="shared" si="759"/>
        <v>0</v>
      </c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4">
        <f t="shared" si="760"/>
        <v>0</v>
      </c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4">
        <f t="shared" si="761"/>
        <v>0</v>
      </c>
      <c r="QA37" s="4">
        <f t="shared" si="762"/>
        <v>0</v>
      </c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4">
        <f t="shared" si="763"/>
        <v>0</v>
      </c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4">
        <f t="shared" si="764"/>
        <v>0</v>
      </c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4">
        <f t="shared" si="765"/>
        <v>0</v>
      </c>
      <c r="RO37" s="4">
        <f t="shared" si="766"/>
        <v>0</v>
      </c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4">
        <f t="shared" si="767"/>
        <v>0</v>
      </c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4">
        <f t="shared" si="768"/>
        <v>0</v>
      </c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4">
        <f t="shared" si="769"/>
        <v>0</v>
      </c>
      <c r="TC37" s="4">
        <f t="shared" si="770"/>
        <v>0</v>
      </c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4">
        <f t="shared" si="771"/>
        <v>0</v>
      </c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4">
        <f t="shared" si="772"/>
        <v>0</v>
      </c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4">
        <f t="shared" si="773"/>
        <v>0</v>
      </c>
      <c r="UQ37" s="4">
        <f t="shared" si="774"/>
        <v>0</v>
      </c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4">
        <f t="shared" si="775"/>
        <v>0</v>
      </c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4">
        <f t="shared" si="776"/>
        <v>0</v>
      </c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4">
        <f t="shared" si="777"/>
        <v>0</v>
      </c>
      <c r="WE37" s="4">
        <f t="shared" si="778"/>
        <v>0</v>
      </c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4">
        <f t="shared" si="779"/>
        <v>0</v>
      </c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4">
        <f t="shared" si="780"/>
        <v>0</v>
      </c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4">
        <f t="shared" si="781"/>
        <v>0</v>
      </c>
      <c r="XS37" s="4">
        <f t="shared" si="782"/>
        <v>0</v>
      </c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4">
        <f t="shared" si="783"/>
        <v>0</v>
      </c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4">
        <f t="shared" si="784"/>
        <v>0</v>
      </c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4">
        <f t="shared" si="785"/>
        <v>0</v>
      </c>
      <c r="ZG37" s="4">
        <f t="shared" si="786"/>
        <v>0</v>
      </c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4">
        <f t="shared" si="787"/>
        <v>0</v>
      </c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4">
        <f t="shared" si="788"/>
        <v>0</v>
      </c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4">
        <f t="shared" si="789"/>
        <v>0</v>
      </c>
      <c r="AAU37" s="4">
        <f t="shared" si="790"/>
        <v>0</v>
      </c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4">
        <f t="shared" si="791"/>
        <v>0</v>
      </c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4">
        <f t="shared" si="792"/>
        <v>0</v>
      </c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4">
        <f t="shared" si="793"/>
        <v>0</v>
      </c>
      <c r="ACI37" s="4">
        <f t="shared" si="794"/>
        <v>0</v>
      </c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4">
        <f t="shared" si="795"/>
        <v>0</v>
      </c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4">
        <f t="shared" si="796"/>
        <v>0</v>
      </c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4">
        <f t="shared" si="797"/>
        <v>0</v>
      </c>
      <c r="ADW37" s="4">
        <f t="shared" si="798"/>
        <v>0</v>
      </c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4">
        <f t="shared" si="799"/>
        <v>0</v>
      </c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4">
        <f t="shared" si="800"/>
        <v>0</v>
      </c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4">
        <f t="shared" si="801"/>
        <v>0</v>
      </c>
      <c r="AFK37" s="4">
        <f t="shared" si="802"/>
        <v>0</v>
      </c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4">
        <f t="shared" si="803"/>
        <v>0</v>
      </c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4">
        <f t="shared" si="804"/>
        <v>0</v>
      </c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4">
        <f t="shared" si="805"/>
        <v>0</v>
      </c>
      <c r="AGY37" s="4">
        <f t="shared" si="806"/>
        <v>0</v>
      </c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4">
        <f t="shared" si="807"/>
        <v>0</v>
      </c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4">
        <f t="shared" si="808"/>
        <v>0</v>
      </c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4">
        <f t="shared" si="809"/>
        <v>0</v>
      </c>
      <c r="AIM37" s="4">
        <f t="shared" si="810"/>
        <v>0</v>
      </c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4">
        <f t="shared" si="811"/>
        <v>0</v>
      </c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4">
        <f t="shared" si="812"/>
        <v>0</v>
      </c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4">
        <f t="shared" si="813"/>
        <v>0</v>
      </c>
      <c r="AKA37" s="4">
        <f t="shared" si="814"/>
        <v>0</v>
      </c>
      <c r="AKB37" s="13">
        <f t="shared" si="815"/>
        <v>0</v>
      </c>
    </row>
    <row r="38" spans="1:964" ht="21" x14ac:dyDescent="0.35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4">
        <f t="shared" si="719"/>
        <v>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">
        <f t="shared" si="720"/>
        <v>0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4">
        <f t="shared" si="721"/>
        <v>0</v>
      </c>
      <c r="AQ38" s="4">
        <f t="shared" si="722"/>
        <v>0</v>
      </c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4">
        <f t="shared" si="723"/>
        <v>0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4">
        <f t="shared" si="724"/>
        <v>0</v>
      </c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4">
        <f t="shared" si="725"/>
        <v>0</v>
      </c>
      <c r="CE38" s="4">
        <f t="shared" si="726"/>
        <v>0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4">
        <f t="shared" si="727"/>
        <v>0</v>
      </c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4">
        <f t="shared" si="728"/>
        <v>0</v>
      </c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4">
        <f t="shared" si="729"/>
        <v>0</v>
      </c>
      <c r="DS38" s="4">
        <f t="shared" si="730"/>
        <v>0</v>
      </c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4">
        <f t="shared" si="731"/>
        <v>0</v>
      </c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4">
        <f t="shared" si="732"/>
        <v>0</v>
      </c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4">
        <f t="shared" si="733"/>
        <v>0</v>
      </c>
      <c r="FG38" s="4">
        <f t="shared" si="734"/>
        <v>0</v>
      </c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4">
        <f t="shared" si="735"/>
        <v>0</v>
      </c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4">
        <f t="shared" si="736"/>
        <v>0</v>
      </c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4">
        <f t="shared" si="737"/>
        <v>0</v>
      </c>
      <c r="GU38" s="4">
        <f t="shared" si="738"/>
        <v>0</v>
      </c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4">
        <f t="shared" si="739"/>
        <v>0</v>
      </c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4">
        <f t="shared" si="740"/>
        <v>0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4">
        <f t="shared" si="741"/>
        <v>0</v>
      </c>
      <c r="II38" s="4">
        <f t="shared" si="742"/>
        <v>0</v>
      </c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4">
        <f t="shared" si="743"/>
        <v>0</v>
      </c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4">
        <f t="shared" si="744"/>
        <v>0</v>
      </c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4">
        <f t="shared" si="745"/>
        <v>0</v>
      </c>
      <c r="JW38" s="4">
        <f t="shared" si="746"/>
        <v>0</v>
      </c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4">
        <f t="shared" si="747"/>
        <v>0</v>
      </c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4">
        <f t="shared" si="748"/>
        <v>0</v>
      </c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4">
        <f t="shared" si="749"/>
        <v>0</v>
      </c>
      <c r="LK38" s="4">
        <f t="shared" si="750"/>
        <v>0</v>
      </c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4">
        <f t="shared" si="751"/>
        <v>0</v>
      </c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4">
        <f t="shared" si="752"/>
        <v>0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4">
        <f t="shared" si="753"/>
        <v>0</v>
      </c>
      <c r="MY38" s="4">
        <f t="shared" si="754"/>
        <v>0</v>
      </c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4">
        <f t="shared" si="755"/>
        <v>0</v>
      </c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4">
        <f t="shared" si="756"/>
        <v>0</v>
      </c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4">
        <f t="shared" si="757"/>
        <v>0</v>
      </c>
      <c r="OM38" s="4">
        <f t="shared" si="758"/>
        <v>0</v>
      </c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4">
        <f t="shared" si="759"/>
        <v>0</v>
      </c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4">
        <f t="shared" si="760"/>
        <v>0</v>
      </c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4">
        <f t="shared" si="761"/>
        <v>0</v>
      </c>
      <c r="QA38" s="4">
        <f t="shared" si="762"/>
        <v>0</v>
      </c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4">
        <f t="shared" si="763"/>
        <v>0</v>
      </c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4">
        <f t="shared" si="764"/>
        <v>0</v>
      </c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4">
        <f t="shared" si="765"/>
        <v>0</v>
      </c>
      <c r="RO38" s="4">
        <f t="shared" si="766"/>
        <v>0</v>
      </c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4">
        <f t="shared" si="767"/>
        <v>0</v>
      </c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4">
        <f t="shared" si="768"/>
        <v>0</v>
      </c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4">
        <f t="shared" si="769"/>
        <v>0</v>
      </c>
      <c r="TC38" s="4">
        <f t="shared" si="770"/>
        <v>0</v>
      </c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4">
        <f t="shared" si="771"/>
        <v>0</v>
      </c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4">
        <f t="shared" si="772"/>
        <v>0</v>
      </c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4">
        <f t="shared" si="773"/>
        <v>0</v>
      </c>
      <c r="UQ38" s="4">
        <f t="shared" si="774"/>
        <v>0</v>
      </c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4">
        <f t="shared" si="775"/>
        <v>0</v>
      </c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4">
        <f t="shared" si="776"/>
        <v>0</v>
      </c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4">
        <f t="shared" si="777"/>
        <v>0</v>
      </c>
      <c r="WE38" s="4">
        <f t="shared" si="778"/>
        <v>0</v>
      </c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4">
        <f t="shared" si="779"/>
        <v>0</v>
      </c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4">
        <f t="shared" si="780"/>
        <v>0</v>
      </c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4">
        <f t="shared" si="781"/>
        <v>0</v>
      </c>
      <c r="XS38" s="4">
        <f t="shared" si="782"/>
        <v>0</v>
      </c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4">
        <f t="shared" si="783"/>
        <v>0</v>
      </c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4">
        <f t="shared" si="784"/>
        <v>0</v>
      </c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4">
        <f t="shared" si="785"/>
        <v>0</v>
      </c>
      <c r="ZG38" s="4">
        <f t="shared" si="786"/>
        <v>0</v>
      </c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4">
        <f t="shared" si="787"/>
        <v>0</v>
      </c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4">
        <f t="shared" si="788"/>
        <v>0</v>
      </c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4">
        <f t="shared" si="789"/>
        <v>0</v>
      </c>
      <c r="AAU38" s="4">
        <f t="shared" si="790"/>
        <v>0</v>
      </c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4">
        <f t="shared" si="791"/>
        <v>0</v>
      </c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4">
        <f t="shared" si="792"/>
        <v>0</v>
      </c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4">
        <f t="shared" si="793"/>
        <v>0</v>
      </c>
      <c r="ACI38" s="4">
        <f t="shared" si="794"/>
        <v>0</v>
      </c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4">
        <f t="shared" si="795"/>
        <v>0</v>
      </c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4">
        <f t="shared" si="796"/>
        <v>0</v>
      </c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4">
        <f t="shared" si="797"/>
        <v>0</v>
      </c>
      <c r="ADW38" s="4">
        <f t="shared" si="798"/>
        <v>0</v>
      </c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4">
        <f t="shared" si="799"/>
        <v>0</v>
      </c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4">
        <f t="shared" si="800"/>
        <v>0</v>
      </c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4">
        <f t="shared" si="801"/>
        <v>0</v>
      </c>
      <c r="AFK38" s="4">
        <f t="shared" si="802"/>
        <v>0</v>
      </c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4">
        <f t="shared" si="803"/>
        <v>0</v>
      </c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4">
        <f t="shared" si="804"/>
        <v>0</v>
      </c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4">
        <f t="shared" si="805"/>
        <v>0</v>
      </c>
      <c r="AGY38" s="4">
        <f t="shared" si="806"/>
        <v>0</v>
      </c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4">
        <f t="shared" si="807"/>
        <v>0</v>
      </c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4">
        <f t="shared" si="808"/>
        <v>0</v>
      </c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4">
        <f t="shared" si="809"/>
        <v>0</v>
      </c>
      <c r="AIM38" s="4">
        <f t="shared" si="810"/>
        <v>0</v>
      </c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4">
        <f t="shared" si="811"/>
        <v>0</v>
      </c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4">
        <f t="shared" si="812"/>
        <v>0</v>
      </c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4">
        <f t="shared" si="813"/>
        <v>0</v>
      </c>
      <c r="AKA38" s="4">
        <f t="shared" si="814"/>
        <v>0</v>
      </c>
      <c r="AKB38" s="13">
        <f t="shared" si="815"/>
        <v>0</v>
      </c>
    </row>
    <row r="39" spans="1:964" ht="21" x14ac:dyDescent="0.35">
      <c r="A39" s="6"/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4">
        <f t="shared" si="719"/>
        <v>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">
        <f t="shared" si="720"/>
        <v>0</v>
      </c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4">
        <f t="shared" si="721"/>
        <v>0</v>
      </c>
      <c r="AQ39" s="4">
        <f t="shared" si="722"/>
        <v>0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4">
        <f t="shared" si="723"/>
        <v>0</v>
      </c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4">
        <f t="shared" si="724"/>
        <v>0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4">
        <f t="shared" si="725"/>
        <v>0</v>
      </c>
      <c r="CE39" s="4">
        <f t="shared" si="726"/>
        <v>0</v>
      </c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4">
        <f t="shared" si="727"/>
        <v>0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4">
        <f t="shared" si="728"/>
        <v>0</v>
      </c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4">
        <f t="shared" si="729"/>
        <v>0</v>
      </c>
      <c r="DS39" s="4">
        <f t="shared" si="730"/>
        <v>0</v>
      </c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4">
        <f t="shared" si="731"/>
        <v>0</v>
      </c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4">
        <f t="shared" si="732"/>
        <v>0</v>
      </c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4">
        <f t="shared" si="733"/>
        <v>0</v>
      </c>
      <c r="FG39" s="4">
        <f t="shared" si="734"/>
        <v>0</v>
      </c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4">
        <f t="shared" si="735"/>
        <v>0</v>
      </c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4">
        <f t="shared" si="736"/>
        <v>0</v>
      </c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4">
        <f t="shared" si="737"/>
        <v>0</v>
      </c>
      <c r="GU39" s="4">
        <f t="shared" si="738"/>
        <v>0</v>
      </c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4">
        <f t="shared" si="739"/>
        <v>0</v>
      </c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4">
        <f t="shared" si="740"/>
        <v>0</v>
      </c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4">
        <f t="shared" si="741"/>
        <v>0</v>
      </c>
      <c r="II39" s="4">
        <f t="shared" si="742"/>
        <v>0</v>
      </c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4">
        <f t="shared" si="743"/>
        <v>0</v>
      </c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4">
        <f t="shared" si="744"/>
        <v>0</v>
      </c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4">
        <f t="shared" si="745"/>
        <v>0</v>
      </c>
      <c r="JW39" s="4">
        <f t="shared" si="746"/>
        <v>0</v>
      </c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4">
        <f t="shared" si="747"/>
        <v>0</v>
      </c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4">
        <f t="shared" si="748"/>
        <v>0</v>
      </c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4">
        <f t="shared" si="749"/>
        <v>0</v>
      </c>
      <c r="LK39" s="4">
        <f t="shared" si="750"/>
        <v>0</v>
      </c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4">
        <f t="shared" si="751"/>
        <v>0</v>
      </c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4">
        <f t="shared" si="752"/>
        <v>0</v>
      </c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4">
        <f t="shared" si="753"/>
        <v>0</v>
      </c>
      <c r="MY39" s="4">
        <f t="shared" si="754"/>
        <v>0</v>
      </c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4">
        <f t="shared" si="755"/>
        <v>0</v>
      </c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4">
        <f t="shared" si="756"/>
        <v>0</v>
      </c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4">
        <f t="shared" si="757"/>
        <v>0</v>
      </c>
      <c r="OM39" s="4">
        <f t="shared" si="758"/>
        <v>0</v>
      </c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4">
        <f t="shared" si="759"/>
        <v>0</v>
      </c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4">
        <f t="shared" si="760"/>
        <v>0</v>
      </c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4">
        <f t="shared" si="761"/>
        <v>0</v>
      </c>
      <c r="QA39" s="4">
        <f t="shared" si="762"/>
        <v>0</v>
      </c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4">
        <f t="shared" si="763"/>
        <v>0</v>
      </c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4">
        <f t="shared" si="764"/>
        <v>0</v>
      </c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4">
        <f t="shared" si="765"/>
        <v>0</v>
      </c>
      <c r="RO39" s="4">
        <f t="shared" si="766"/>
        <v>0</v>
      </c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4">
        <f t="shared" si="767"/>
        <v>0</v>
      </c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4">
        <f t="shared" si="768"/>
        <v>0</v>
      </c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4">
        <f t="shared" si="769"/>
        <v>0</v>
      </c>
      <c r="TC39" s="4">
        <f t="shared" si="770"/>
        <v>0</v>
      </c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4">
        <f t="shared" si="771"/>
        <v>0</v>
      </c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4">
        <f t="shared" si="772"/>
        <v>0</v>
      </c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4">
        <f t="shared" si="773"/>
        <v>0</v>
      </c>
      <c r="UQ39" s="4">
        <f t="shared" si="774"/>
        <v>0</v>
      </c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4">
        <f t="shared" si="775"/>
        <v>0</v>
      </c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4">
        <f t="shared" si="776"/>
        <v>0</v>
      </c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4">
        <f t="shared" si="777"/>
        <v>0</v>
      </c>
      <c r="WE39" s="4">
        <f t="shared" si="778"/>
        <v>0</v>
      </c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4">
        <f t="shared" si="779"/>
        <v>0</v>
      </c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4">
        <f t="shared" si="780"/>
        <v>0</v>
      </c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4">
        <f t="shared" si="781"/>
        <v>0</v>
      </c>
      <c r="XS39" s="4">
        <f t="shared" si="782"/>
        <v>0</v>
      </c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4">
        <f t="shared" si="783"/>
        <v>0</v>
      </c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4">
        <f t="shared" si="784"/>
        <v>0</v>
      </c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4">
        <f t="shared" si="785"/>
        <v>0</v>
      </c>
      <c r="ZG39" s="4">
        <f t="shared" si="786"/>
        <v>0</v>
      </c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4">
        <f t="shared" si="787"/>
        <v>0</v>
      </c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4">
        <f t="shared" si="788"/>
        <v>0</v>
      </c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4">
        <f t="shared" si="789"/>
        <v>0</v>
      </c>
      <c r="AAU39" s="4">
        <f t="shared" si="790"/>
        <v>0</v>
      </c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4">
        <f t="shared" si="791"/>
        <v>0</v>
      </c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4">
        <f t="shared" si="792"/>
        <v>0</v>
      </c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4">
        <f t="shared" si="793"/>
        <v>0</v>
      </c>
      <c r="ACI39" s="4">
        <f t="shared" si="794"/>
        <v>0</v>
      </c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4">
        <f t="shared" si="795"/>
        <v>0</v>
      </c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4">
        <f t="shared" si="796"/>
        <v>0</v>
      </c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4">
        <f t="shared" si="797"/>
        <v>0</v>
      </c>
      <c r="ADW39" s="4">
        <f t="shared" si="798"/>
        <v>0</v>
      </c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4">
        <f t="shared" si="799"/>
        <v>0</v>
      </c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4">
        <f t="shared" si="800"/>
        <v>0</v>
      </c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4">
        <f t="shared" si="801"/>
        <v>0</v>
      </c>
      <c r="AFK39" s="4">
        <f t="shared" si="802"/>
        <v>0</v>
      </c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4">
        <f t="shared" si="803"/>
        <v>0</v>
      </c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4">
        <f t="shared" si="804"/>
        <v>0</v>
      </c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4">
        <f t="shared" si="805"/>
        <v>0</v>
      </c>
      <c r="AGY39" s="4">
        <f t="shared" si="806"/>
        <v>0</v>
      </c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4">
        <f t="shared" si="807"/>
        <v>0</v>
      </c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4">
        <f t="shared" si="808"/>
        <v>0</v>
      </c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4">
        <f t="shared" si="809"/>
        <v>0</v>
      </c>
      <c r="AIM39" s="4">
        <f t="shared" si="810"/>
        <v>0</v>
      </c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4">
        <f t="shared" si="811"/>
        <v>0</v>
      </c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4">
        <f t="shared" si="812"/>
        <v>0</v>
      </c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4">
        <f t="shared" si="813"/>
        <v>0</v>
      </c>
      <c r="AKA39" s="4">
        <f t="shared" si="814"/>
        <v>0</v>
      </c>
      <c r="AKB39" s="13">
        <f t="shared" si="815"/>
        <v>0</v>
      </c>
    </row>
    <row r="40" spans="1:964" s="10" customFormat="1" ht="21.75" thickBot="1" x14ac:dyDescent="0.4">
      <c r="A40" s="8"/>
      <c r="B40" s="8"/>
      <c r="C40" s="8"/>
      <c r="D40" s="9">
        <f>SUM(D6:D39)</f>
        <v>21610</v>
      </c>
      <c r="E40" s="9">
        <f t="shared" ref="E40:O40" si="838">SUM(E6:E39)</f>
        <v>21610</v>
      </c>
      <c r="F40" s="9">
        <f t="shared" si="838"/>
        <v>21610</v>
      </c>
      <c r="G40" s="9">
        <f t="shared" si="838"/>
        <v>21610</v>
      </c>
      <c r="H40" s="9">
        <f t="shared" si="838"/>
        <v>26660</v>
      </c>
      <c r="I40" s="9">
        <f t="shared" si="838"/>
        <v>22620</v>
      </c>
      <c r="J40" s="9">
        <f t="shared" si="838"/>
        <v>24620</v>
      </c>
      <c r="K40" s="9">
        <f t="shared" si="838"/>
        <v>24620</v>
      </c>
      <c r="L40" s="9">
        <f t="shared" si="838"/>
        <v>24620</v>
      </c>
      <c r="M40" s="9">
        <f t="shared" si="838"/>
        <v>24620</v>
      </c>
      <c r="N40" s="9">
        <f t="shared" si="838"/>
        <v>24620</v>
      </c>
      <c r="O40" s="9">
        <f t="shared" si="838"/>
        <v>24620</v>
      </c>
      <c r="P40" s="25">
        <f t="shared" si="719"/>
        <v>283440</v>
      </c>
      <c r="Q40" s="9">
        <f>SUM(Q6:Q39)</f>
        <v>750</v>
      </c>
      <c r="R40" s="9">
        <f t="shared" ref="R40:AB40" si="839">SUM(R6:R39)</f>
        <v>750</v>
      </c>
      <c r="S40" s="9">
        <f t="shared" si="839"/>
        <v>750</v>
      </c>
      <c r="T40" s="9">
        <f t="shared" si="839"/>
        <v>160750</v>
      </c>
      <c r="U40" s="9">
        <f t="shared" si="839"/>
        <v>3316.41</v>
      </c>
      <c r="V40" s="9">
        <f t="shared" si="839"/>
        <v>600</v>
      </c>
      <c r="W40" s="9">
        <f t="shared" si="839"/>
        <v>600</v>
      </c>
      <c r="X40" s="9">
        <f t="shared" si="839"/>
        <v>600</v>
      </c>
      <c r="Y40" s="9">
        <f t="shared" si="839"/>
        <v>750</v>
      </c>
      <c r="Z40" s="9">
        <f t="shared" si="839"/>
        <v>750</v>
      </c>
      <c r="AA40" s="9">
        <f t="shared" si="839"/>
        <v>750</v>
      </c>
      <c r="AB40" s="9">
        <f t="shared" si="839"/>
        <v>300</v>
      </c>
      <c r="AC40" s="25">
        <f t="shared" si="720"/>
        <v>170666.41</v>
      </c>
      <c r="AD40" s="9">
        <f>SUM(AD6:AD39)</f>
        <v>648</v>
      </c>
      <c r="AE40" s="9">
        <f t="shared" ref="AE40:AO40" si="840">SUM(AE6:AE39)</f>
        <v>648</v>
      </c>
      <c r="AF40" s="9">
        <f t="shared" si="840"/>
        <v>648</v>
      </c>
      <c r="AG40" s="9">
        <f t="shared" si="840"/>
        <v>7592.3</v>
      </c>
      <c r="AH40" s="9">
        <f t="shared" si="840"/>
        <v>799</v>
      </c>
      <c r="AI40" s="9">
        <f t="shared" si="840"/>
        <v>7676.8</v>
      </c>
      <c r="AJ40" s="9">
        <f t="shared" si="840"/>
        <v>679</v>
      </c>
      <c r="AK40" s="9">
        <f t="shared" si="840"/>
        <v>679</v>
      </c>
      <c r="AL40" s="9">
        <f t="shared" si="840"/>
        <v>7896.15</v>
      </c>
      <c r="AM40" s="9">
        <f t="shared" si="840"/>
        <v>679</v>
      </c>
      <c r="AN40" s="9">
        <f t="shared" si="840"/>
        <v>679</v>
      </c>
      <c r="AO40" s="9">
        <f t="shared" si="840"/>
        <v>8169</v>
      </c>
      <c r="AP40" s="25">
        <f t="shared" si="721"/>
        <v>36793.25</v>
      </c>
      <c r="AQ40" s="25">
        <f t="shared" si="722"/>
        <v>490899.66000000003</v>
      </c>
      <c r="AR40" s="9">
        <f>SUM(AR6:AR39)</f>
        <v>126960</v>
      </c>
      <c r="AS40" s="9">
        <f t="shared" ref="AS40:BC40" si="841">SUM(AS6:AS39)</f>
        <v>126960</v>
      </c>
      <c r="AT40" s="9">
        <f t="shared" si="841"/>
        <v>126960</v>
      </c>
      <c r="AU40" s="9">
        <f t="shared" si="841"/>
        <v>126960</v>
      </c>
      <c r="AV40" s="9">
        <f t="shared" si="841"/>
        <v>153760</v>
      </c>
      <c r="AW40" s="9">
        <f t="shared" si="841"/>
        <v>132320</v>
      </c>
      <c r="AX40" s="9">
        <f t="shared" si="841"/>
        <v>142320</v>
      </c>
      <c r="AY40" s="9">
        <f t="shared" si="841"/>
        <v>142320</v>
      </c>
      <c r="AZ40" s="9">
        <f t="shared" si="841"/>
        <v>142320</v>
      </c>
      <c r="BA40" s="9">
        <f t="shared" si="841"/>
        <v>142320</v>
      </c>
      <c r="BB40" s="9">
        <f t="shared" si="841"/>
        <v>142320</v>
      </c>
      <c r="BC40" s="9">
        <f t="shared" si="841"/>
        <v>142320</v>
      </c>
      <c r="BD40" s="25">
        <f t="shared" si="723"/>
        <v>1647840</v>
      </c>
      <c r="BE40" s="9">
        <f>SUM(BE6:BE39)</f>
        <v>3750</v>
      </c>
      <c r="BF40" s="9">
        <f t="shared" ref="BF40:BP40" si="842">SUM(BF6:BF39)</f>
        <v>3750</v>
      </c>
      <c r="BG40" s="9">
        <f t="shared" si="842"/>
        <v>3750</v>
      </c>
      <c r="BH40" s="9">
        <f t="shared" si="842"/>
        <v>3750</v>
      </c>
      <c r="BI40" s="9">
        <f t="shared" si="842"/>
        <v>3750</v>
      </c>
      <c r="BJ40" s="9">
        <f t="shared" si="842"/>
        <v>3000</v>
      </c>
      <c r="BK40" s="9">
        <f t="shared" si="842"/>
        <v>3000</v>
      </c>
      <c r="BL40" s="9">
        <f t="shared" si="842"/>
        <v>3000</v>
      </c>
      <c r="BM40" s="9">
        <f t="shared" si="842"/>
        <v>3750</v>
      </c>
      <c r="BN40" s="9">
        <f t="shared" si="842"/>
        <v>3750</v>
      </c>
      <c r="BO40" s="9">
        <f t="shared" si="842"/>
        <v>3750</v>
      </c>
      <c r="BP40" s="9">
        <f t="shared" si="842"/>
        <v>1500</v>
      </c>
      <c r="BQ40" s="25">
        <f t="shared" si="724"/>
        <v>40500</v>
      </c>
      <c r="BR40" s="9">
        <f>SUM(BR6:BR39)</f>
        <v>3057</v>
      </c>
      <c r="BS40" s="9">
        <f t="shared" ref="BS40:CC40" si="843">SUM(BS6:BS39)</f>
        <v>3057</v>
      </c>
      <c r="BT40" s="9">
        <f t="shared" si="843"/>
        <v>3057</v>
      </c>
      <c r="BU40" s="9">
        <f t="shared" si="843"/>
        <v>3057</v>
      </c>
      <c r="BV40" s="9">
        <f t="shared" si="843"/>
        <v>3683</v>
      </c>
      <c r="BW40" s="9">
        <f t="shared" si="843"/>
        <v>3183</v>
      </c>
      <c r="BX40" s="9">
        <f t="shared" si="843"/>
        <v>3183</v>
      </c>
      <c r="BY40" s="9">
        <f t="shared" si="843"/>
        <v>3183</v>
      </c>
      <c r="BZ40" s="9">
        <f t="shared" si="843"/>
        <v>3183</v>
      </c>
      <c r="CA40" s="9">
        <f t="shared" si="843"/>
        <v>3183</v>
      </c>
      <c r="CB40" s="9">
        <f t="shared" si="843"/>
        <v>3183</v>
      </c>
      <c r="CC40" s="9">
        <f t="shared" si="843"/>
        <v>3183</v>
      </c>
      <c r="CD40" s="25">
        <f t="shared" si="725"/>
        <v>38192</v>
      </c>
      <c r="CE40" s="25">
        <f t="shared" si="726"/>
        <v>1726532</v>
      </c>
      <c r="CF40" s="9">
        <f>SUM(CF6:CF39)</f>
        <v>118830</v>
      </c>
      <c r="CG40" s="9">
        <f t="shared" ref="CG40:CQ40" si="844">SUM(CG6:CG39)</f>
        <v>118830</v>
      </c>
      <c r="CH40" s="9">
        <f t="shared" si="844"/>
        <v>118830</v>
      </c>
      <c r="CI40" s="9">
        <f t="shared" si="844"/>
        <v>108270</v>
      </c>
      <c r="CJ40" s="9">
        <f t="shared" si="844"/>
        <v>120537.42</v>
      </c>
      <c r="CK40" s="9">
        <f t="shared" si="844"/>
        <v>122814.84</v>
      </c>
      <c r="CL40" s="9">
        <f t="shared" si="844"/>
        <v>133500</v>
      </c>
      <c r="CM40" s="9">
        <f t="shared" si="844"/>
        <v>133500</v>
      </c>
      <c r="CN40" s="9">
        <f t="shared" si="844"/>
        <v>133500</v>
      </c>
      <c r="CO40" s="9">
        <f t="shared" si="844"/>
        <v>133500</v>
      </c>
      <c r="CP40" s="9">
        <f t="shared" si="844"/>
        <v>133500</v>
      </c>
      <c r="CQ40" s="9">
        <f t="shared" si="844"/>
        <v>133500</v>
      </c>
      <c r="CR40" s="25">
        <f t="shared" si="727"/>
        <v>1509112.26</v>
      </c>
      <c r="CS40" s="9">
        <f>SUM(CS6:CS39)</f>
        <v>3750</v>
      </c>
      <c r="CT40" s="9">
        <f t="shared" ref="CT40:DD40" si="845">SUM(CT6:CT39)</f>
        <v>3750</v>
      </c>
      <c r="CU40" s="9">
        <f t="shared" si="845"/>
        <v>3750</v>
      </c>
      <c r="CV40" s="9">
        <f t="shared" si="845"/>
        <v>3495</v>
      </c>
      <c r="CW40" s="9">
        <f t="shared" si="845"/>
        <v>3000</v>
      </c>
      <c r="CX40" s="9">
        <f t="shared" si="845"/>
        <v>3000</v>
      </c>
      <c r="CY40" s="9">
        <f t="shared" si="845"/>
        <v>3000</v>
      </c>
      <c r="CZ40" s="9">
        <f t="shared" si="845"/>
        <v>3000</v>
      </c>
      <c r="DA40" s="9">
        <f t="shared" si="845"/>
        <v>3750</v>
      </c>
      <c r="DB40" s="9">
        <f t="shared" si="845"/>
        <v>3750</v>
      </c>
      <c r="DC40" s="9">
        <f t="shared" si="845"/>
        <v>3750</v>
      </c>
      <c r="DD40" s="9">
        <f t="shared" si="845"/>
        <v>1500</v>
      </c>
      <c r="DE40" s="25">
        <f t="shared" si="728"/>
        <v>39495</v>
      </c>
      <c r="DF40" s="9">
        <f>SUM(DF6:DF39)</f>
        <v>3565</v>
      </c>
      <c r="DG40" s="9">
        <f t="shared" ref="DG40:DQ40" si="846">SUM(DG6:DG39)</f>
        <v>3565</v>
      </c>
      <c r="DH40" s="9">
        <f t="shared" si="846"/>
        <v>3565</v>
      </c>
      <c r="DI40" s="9">
        <f t="shared" si="846"/>
        <v>3248</v>
      </c>
      <c r="DJ40" s="9">
        <f t="shared" si="846"/>
        <v>3616</v>
      </c>
      <c r="DK40" s="9">
        <f t="shared" si="846"/>
        <v>3685</v>
      </c>
      <c r="DL40" s="9">
        <f t="shared" si="846"/>
        <v>3705</v>
      </c>
      <c r="DM40" s="9">
        <f t="shared" si="846"/>
        <v>3705</v>
      </c>
      <c r="DN40" s="9">
        <f t="shared" si="846"/>
        <v>3705</v>
      </c>
      <c r="DO40" s="9">
        <f t="shared" si="846"/>
        <v>3705</v>
      </c>
      <c r="DP40" s="9">
        <f t="shared" si="846"/>
        <v>3705</v>
      </c>
      <c r="DQ40" s="9">
        <f t="shared" si="846"/>
        <v>3705</v>
      </c>
      <c r="DR40" s="25">
        <f t="shared" si="729"/>
        <v>43474</v>
      </c>
      <c r="DS40" s="25">
        <f t="shared" si="730"/>
        <v>1592081.26</v>
      </c>
      <c r="DT40" s="9">
        <f>SUM(DT6:DT39)</f>
        <v>77178.33</v>
      </c>
      <c r="DU40" s="9">
        <f t="shared" ref="DU40:EE40" si="847">SUM(DU6:DU39)</f>
        <v>71870</v>
      </c>
      <c r="DV40" s="9">
        <f t="shared" si="847"/>
        <v>117370</v>
      </c>
      <c r="DW40" s="9">
        <f t="shared" si="847"/>
        <v>94620</v>
      </c>
      <c r="DX40" s="9">
        <f t="shared" si="847"/>
        <v>109720</v>
      </c>
      <c r="DY40" s="9">
        <f t="shared" si="847"/>
        <v>74890</v>
      </c>
      <c r="DZ40" s="9">
        <f t="shared" si="847"/>
        <v>80890</v>
      </c>
      <c r="EA40" s="9">
        <f t="shared" si="847"/>
        <v>80890</v>
      </c>
      <c r="EB40" s="9">
        <f t="shared" si="847"/>
        <v>80890</v>
      </c>
      <c r="EC40" s="9">
        <f t="shared" si="847"/>
        <v>80890</v>
      </c>
      <c r="ED40" s="9">
        <f t="shared" si="847"/>
        <v>80890</v>
      </c>
      <c r="EE40" s="9">
        <f t="shared" si="847"/>
        <v>80890</v>
      </c>
      <c r="EF40" s="25">
        <f t="shared" si="731"/>
        <v>1030988.3300000001</v>
      </c>
      <c r="EG40" s="9">
        <f>SUM(EG6:EG39)</f>
        <v>2515</v>
      </c>
      <c r="EH40" s="9">
        <f t="shared" ref="EH40:ER40" si="848">SUM(EH6:EH39)</f>
        <v>2250</v>
      </c>
      <c r="EI40" s="9">
        <f t="shared" si="848"/>
        <v>3750</v>
      </c>
      <c r="EJ40" s="9">
        <f t="shared" si="848"/>
        <v>3000</v>
      </c>
      <c r="EK40" s="9">
        <f t="shared" si="848"/>
        <v>3000</v>
      </c>
      <c r="EL40" s="9">
        <f t="shared" si="848"/>
        <v>1800</v>
      </c>
      <c r="EM40" s="9">
        <f t="shared" si="848"/>
        <v>1800</v>
      </c>
      <c r="EN40" s="9">
        <f t="shared" si="848"/>
        <v>1800</v>
      </c>
      <c r="EO40" s="9">
        <f t="shared" si="848"/>
        <v>2250</v>
      </c>
      <c r="EP40" s="9">
        <f t="shared" si="848"/>
        <v>2250</v>
      </c>
      <c r="EQ40" s="9">
        <f t="shared" si="848"/>
        <v>2250</v>
      </c>
      <c r="ER40" s="9">
        <f t="shared" si="848"/>
        <v>900</v>
      </c>
      <c r="ES40" s="25">
        <f t="shared" si="732"/>
        <v>27565</v>
      </c>
      <c r="ET40" s="9">
        <f>SUM(ET6:ET39)</f>
        <v>1400</v>
      </c>
      <c r="EU40" s="9">
        <f t="shared" ref="EU40:FE40" si="849">SUM(EU6:EU39)</f>
        <v>1400</v>
      </c>
      <c r="EV40" s="9">
        <f t="shared" si="849"/>
        <v>1400</v>
      </c>
      <c r="EW40" s="9">
        <f t="shared" si="849"/>
        <v>1400</v>
      </c>
      <c r="EX40" s="9">
        <f t="shared" si="849"/>
        <v>1711</v>
      </c>
      <c r="EY40" s="9">
        <f t="shared" si="849"/>
        <v>1463</v>
      </c>
      <c r="EZ40" s="9">
        <f t="shared" si="849"/>
        <v>1463</v>
      </c>
      <c r="FA40" s="9">
        <f t="shared" si="849"/>
        <v>1463</v>
      </c>
      <c r="FB40" s="9">
        <f t="shared" si="849"/>
        <v>1463</v>
      </c>
      <c r="FC40" s="9">
        <f t="shared" si="849"/>
        <v>1463</v>
      </c>
      <c r="FD40" s="9">
        <f t="shared" si="849"/>
        <v>1463</v>
      </c>
      <c r="FE40" s="9">
        <f t="shared" si="849"/>
        <v>1463</v>
      </c>
      <c r="FF40" s="25">
        <f t="shared" si="733"/>
        <v>17552</v>
      </c>
      <c r="FG40" s="25">
        <f t="shared" si="734"/>
        <v>1076105.33</v>
      </c>
      <c r="FH40" s="9">
        <f>SUM(FH6:FH39)</f>
        <v>506010</v>
      </c>
      <c r="FI40" s="9">
        <f t="shared" ref="FI40:FS40" si="850">SUM(FI6:FI39)</f>
        <v>506010</v>
      </c>
      <c r="FJ40" s="9">
        <f t="shared" si="850"/>
        <v>506010</v>
      </c>
      <c r="FK40" s="9">
        <f t="shared" si="850"/>
        <v>506010</v>
      </c>
      <c r="FL40" s="9">
        <f t="shared" si="850"/>
        <v>598996.21</v>
      </c>
      <c r="FM40" s="9">
        <f t="shared" si="850"/>
        <v>521457.74</v>
      </c>
      <c r="FN40" s="9">
        <f t="shared" si="850"/>
        <v>568490</v>
      </c>
      <c r="FO40" s="9">
        <f t="shared" si="850"/>
        <v>568490</v>
      </c>
      <c r="FP40" s="9">
        <f t="shared" si="850"/>
        <v>568490</v>
      </c>
      <c r="FQ40" s="9">
        <f t="shared" si="850"/>
        <v>542850</v>
      </c>
      <c r="FR40" s="9">
        <f t="shared" si="850"/>
        <v>542850</v>
      </c>
      <c r="FS40" s="9">
        <f t="shared" si="850"/>
        <v>542850</v>
      </c>
      <c r="FT40" s="25">
        <f t="shared" si="735"/>
        <v>6478513.9500000002</v>
      </c>
      <c r="FU40" s="9">
        <f>SUM(FU6:FU39)</f>
        <v>15750</v>
      </c>
      <c r="FV40" s="9">
        <f t="shared" ref="FV40:GF40" si="851">SUM(FV6:FV39)</f>
        <v>15750</v>
      </c>
      <c r="FW40" s="9">
        <f t="shared" si="851"/>
        <v>15750</v>
      </c>
      <c r="FX40" s="9">
        <f t="shared" si="851"/>
        <v>15750</v>
      </c>
      <c r="FY40" s="9">
        <f t="shared" si="851"/>
        <v>15504</v>
      </c>
      <c r="FZ40" s="9">
        <f t="shared" si="851"/>
        <v>12579</v>
      </c>
      <c r="GA40" s="9">
        <f t="shared" si="851"/>
        <v>12600</v>
      </c>
      <c r="GB40" s="9">
        <f t="shared" si="851"/>
        <v>12600</v>
      </c>
      <c r="GC40" s="9">
        <f t="shared" si="851"/>
        <v>15750</v>
      </c>
      <c r="GD40" s="9">
        <f t="shared" si="851"/>
        <v>15000</v>
      </c>
      <c r="GE40" s="9">
        <f t="shared" si="851"/>
        <v>15000</v>
      </c>
      <c r="GF40" s="9">
        <f t="shared" si="851"/>
        <v>6000</v>
      </c>
      <c r="GG40" s="25">
        <f t="shared" si="736"/>
        <v>168033</v>
      </c>
      <c r="GH40" s="9">
        <f>SUM(GH6:GH39)</f>
        <v>12379</v>
      </c>
      <c r="GI40" s="9">
        <f t="shared" ref="GI40:GS40" si="852">SUM(GI6:GI39)</f>
        <v>12379</v>
      </c>
      <c r="GJ40" s="9">
        <f t="shared" si="852"/>
        <v>12379</v>
      </c>
      <c r="GK40" s="9">
        <f t="shared" si="852"/>
        <v>12379</v>
      </c>
      <c r="GL40" s="9">
        <f t="shared" si="852"/>
        <v>15172</v>
      </c>
      <c r="GM40" s="9">
        <f t="shared" si="852"/>
        <v>12936</v>
      </c>
      <c r="GN40" s="9">
        <f t="shared" si="852"/>
        <v>12936</v>
      </c>
      <c r="GO40" s="9">
        <f t="shared" si="852"/>
        <v>12936</v>
      </c>
      <c r="GP40" s="9">
        <f t="shared" si="852"/>
        <v>12144</v>
      </c>
      <c r="GQ40" s="9">
        <f t="shared" si="852"/>
        <v>12729</v>
      </c>
      <c r="GR40" s="9">
        <f t="shared" si="852"/>
        <v>12729</v>
      </c>
      <c r="GS40" s="9">
        <f t="shared" si="852"/>
        <v>12729</v>
      </c>
      <c r="GT40" s="25">
        <f t="shared" si="737"/>
        <v>153827</v>
      </c>
      <c r="GU40" s="25">
        <f t="shared" si="738"/>
        <v>6800373.9500000002</v>
      </c>
      <c r="GV40" s="9">
        <f>SUM(GV6:GV39)</f>
        <v>320440</v>
      </c>
      <c r="GW40" s="9">
        <f t="shared" ref="GW40:HG40" si="853">SUM(GW6:GW39)</f>
        <v>359440</v>
      </c>
      <c r="GX40" s="9">
        <f t="shared" si="853"/>
        <v>339440</v>
      </c>
      <c r="GY40" s="9">
        <f t="shared" si="853"/>
        <v>339940</v>
      </c>
      <c r="GZ40" s="9">
        <f t="shared" si="853"/>
        <v>404840</v>
      </c>
      <c r="HA40" s="9">
        <f t="shared" si="853"/>
        <v>352920</v>
      </c>
      <c r="HB40" s="9">
        <f t="shared" si="853"/>
        <v>380920</v>
      </c>
      <c r="HC40" s="9">
        <f t="shared" si="853"/>
        <v>380920</v>
      </c>
      <c r="HD40" s="9">
        <f t="shared" si="853"/>
        <v>380920</v>
      </c>
      <c r="HE40" s="9">
        <f t="shared" si="853"/>
        <v>380920</v>
      </c>
      <c r="HF40" s="9">
        <f t="shared" si="853"/>
        <v>380920</v>
      </c>
      <c r="HG40" s="9">
        <f t="shared" si="853"/>
        <v>380920</v>
      </c>
      <c r="HH40" s="25">
        <f t="shared" si="739"/>
        <v>4402540</v>
      </c>
      <c r="HI40" s="9">
        <f>SUM(HI6:HI39)</f>
        <v>9750</v>
      </c>
      <c r="HJ40" s="9">
        <f t="shared" ref="HJ40:HT40" si="854">SUM(HJ6:HJ39)</f>
        <v>11250</v>
      </c>
      <c r="HK40" s="9">
        <f t="shared" si="854"/>
        <v>10500</v>
      </c>
      <c r="HL40" s="9">
        <f t="shared" si="854"/>
        <v>10500</v>
      </c>
      <c r="HM40" s="9">
        <f t="shared" si="854"/>
        <v>10500</v>
      </c>
      <c r="HN40" s="9">
        <f t="shared" si="854"/>
        <v>8400</v>
      </c>
      <c r="HO40" s="9">
        <f t="shared" si="854"/>
        <v>8400</v>
      </c>
      <c r="HP40" s="9">
        <f t="shared" si="854"/>
        <v>8400</v>
      </c>
      <c r="HQ40" s="9">
        <f t="shared" si="854"/>
        <v>10500</v>
      </c>
      <c r="HR40" s="9">
        <f t="shared" si="854"/>
        <v>10500</v>
      </c>
      <c r="HS40" s="9">
        <f t="shared" si="854"/>
        <v>10500</v>
      </c>
      <c r="HT40" s="9">
        <f t="shared" si="854"/>
        <v>4200</v>
      </c>
      <c r="HU40" s="25">
        <f t="shared" si="740"/>
        <v>113400</v>
      </c>
      <c r="HV40" s="9">
        <f>SUM(HV6:HV39)</f>
        <v>8852</v>
      </c>
      <c r="HW40" s="9">
        <f t="shared" ref="HW40:IG40" si="855">SUM(HW6:HW39)</f>
        <v>8852</v>
      </c>
      <c r="HX40" s="9">
        <f t="shared" si="855"/>
        <v>8852</v>
      </c>
      <c r="HY40" s="9">
        <f t="shared" si="855"/>
        <v>8852</v>
      </c>
      <c r="HZ40" s="9">
        <f t="shared" si="855"/>
        <v>10655</v>
      </c>
      <c r="IA40" s="9">
        <f t="shared" si="855"/>
        <v>9211</v>
      </c>
      <c r="IB40" s="9">
        <f t="shared" si="855"/>
        <v>9211</v>
      </c>
      <c r="IC40" s="9">
        <f t="shared" si="855"/>
        <v>9211</v>
      </c>
      <c r="ID40" s="9">
        <f t="shared" si="855"/>
        <v>9211</v>
      </c>
      <c r="IE40" s="9">
        <f t="shared" si="855"/>
        <v>9211</v>
      </c>
      <c r="IF40" s="9">
        <f t="shared" si="855"/>
        <v>9211</v>
      </c>
      <c r="IG40" s="9">
        <f t="shared" si="855"/>
        <v>9211</v>
      </c>
      <c r="IH40" s="25">
        <f t="shared" si="741"/>
        <v>110540</v>
      </c>
      <c r="II40" s="25">
        <f t="shared" si="742"/>
        <v>4626480</v>
      </c>
      <c r="IJ40" s="9">
        <f>SUM(IJ6:IJ39)</f>
        <v>281600</v>
      </c>
      <c r="IK40" s="9">
        <f t="shared" ref="IK40:IU40" si="856">SUM(IK6:IK39)</f>
        <v>320600</v>
      </c>
      <c r="IL40" s="9">
        <f t="shared" si="856"/>
        <v>301100</v>
      </c>
      <c r="IM40" s="9">
        <f t="shared" si="856"/>
        <v>296979.03000000003</v>
      </c>
      <c r="IN40" s="9">
        <f t="shared" si="856"/>
        <v>333160.96999999997</v>
      </c>
      <c r="IO40" s="9">
        <f t="shared" si="856"/>
        <v>303420</v>
      </c>
      <c r="IP40" s="9">
        <f t="shared" si="856"/>
        <v>338880</v>
      </c>
      <c r="IQ40" s="9">
        <f t="shared" si="856"/>
        <v>338880</v>
      </c>
      <c r="IR40" s="9">
        <f t="shared" si="856"/>
        <v>338880</v>
      </c>
      <c r="IS40" s="9">
        <f t="shared" si="856"/>
        <v>338880</v>
      </c>
      <c r="IT40" s="9">
        <f t="shared" si="856"/>
        <v>338880</v>
      </c>
      <c r="IU40" s="9">
        <f t="shared" si="856"/>
        <v>338880</v>
      </c>
      <c r="IV40" s="25">
        <f t="shared" si="743"/>
        <v>3870140</v>
      </c>
      <c r="IW40" s="9">
        <f>SUM(IW6:IW39)</f>
        <v>9000</v>
      </c>
      <c r="IX40" s="9">
        <f t="shared" ref="IX40:JH40" si="857">SUM(IX6:IX39)</f>
        <v>10500</v>
      </c>
      <c r="IY40" s="9">
        <f t="shared" si="857"/>
        <v>9750</v>
      </c>
      <c r="IZ40" s="9">
        <f t="shared" si="857"/>
        <v>9750</v>
      </c>
      <c r="JA40" s="9">
        <f t="shared" si="857"/>
        <v>9000</v>
      </c>
      <c r="JB40" s="9">
        <f t="shared" si="857"/>
        <v>7800</v>
      </c>
      <c r="JC40" s="9">
        <f t="shared" si="857"/>
        <v>7800</v>
      </c>
      <c r="JD40" s="9">
        <f t="shared" si="857"/>
        <v>7800</v>
      </c>
      <c r="JE40" s="9">
        <f t="shared" si="857"/>
        <v>9750</v>
      </c>
      <c r="JF40" s="9">
        <f t="shared" si="857"/>
        <v>9750</v>
      </c>
      <c r="JG40" s="9">
        <f t="shared" si="857"/>
        <v>9750</v>
      </c>
      <c r="JH40" s="9">
        <f t="shared" si="857"/>
        <v>3900</v>
      </c>
      <c r="JI40" s="25">
        <f t="shared" si="744"/>
        <v>104550</v>
      </c>
      <c r="JJ40" s="9">
        <f>SUM(JJ6:JJ39)</f>
        <v>5294</v>
      </c>
      <c r="JK40" s="9">
        <f t="shared" ref="JK40:JU40" si="858">SUM(JK6:JK39)</f>
        <v>5294</v>
      </c>
      <c r="JL40" s="9">
        <f t="shared" si="858"/>
        <v>5294</v>
      </c>
      <c r="JM40" s="9">
        <f t="shared" si="858"/>
        <v>6384</v>
      </c>
      <c r="JN40" s="9">
        <f t="shared" si="858"/>
        <v>7023</v>
      </c>
      <c r="JO40" s="9">
        <f t="shared" si="858"/>
        <v>7884</v>
      </c>
      <c r="JP40" s="9">
        <f t="shared" si="858"/>
        <v>7366</v>
      </c>
      <c r="JQ40" s="9">
        <f t="shared" si="858"/>
        <v>7366</v>
      </c>
      <c r="JR40" s="9">
        <f t="shared" si="858"/>
        <v>7366</v>
      </c>
      <c r="JS40" s="9">
        <f t="shared" si="858"/>
        <v>7366</v>
      </c>
      <c r="JT40" s="9">
        <f t="shared" si="858"/>
        <v>7366</v>
      </c>
      <c r="JU40" s="9">
        <f t="shared" si="858"/>
        <v>7366</v>
      </c>
      <c r="JV40" s="25">
        <f t="shared" si="745"/>
        <v>81369</v>
      </c>
      <c r="JW40" s="25">
        <f t="shared" si="746"/>
        <v>4056059</v>
      </c>
      <c r="JX40" s="9">
        <f>SUM(JX6:JX39)</f>
        <v>46170</v>
      </c>
      <c r="JY40" s="9">
        <f t="shared" ref="JY40:KI40" si="859">SUM(JY6:JY39)</f>
        <v>46170</v>
      </c>
      <c r="JZ40" s="9">
        <f t="shared" si="859"/>
        <v>46170</v>
      </c>
      <c r="KA40" s="9">
        <f t="shared" si="859"/>
        <v>46170</v>
      </c>
      <c r="KB40" s="9">
        <f t="shared" si="859"/>
        <v>51020</v>
      </c>
      <c r="KC40" s="9">
        <f t="shared" si="859"/>
        <v>43140</v>
      </c>
      <c r="KD40" s="9">
        <f t="shared" si="859"/>
        <v>52140</v>
      </c>
      <c r="KE40" s="9">
        <f t="shared" si="859"/>
        <v>52140</v>
      </c>
      <c r="KF40" s="9">
        <f t="shared" si="859"/>
        <v>52140</v>
      </c>
      <c r="KG40" s="9">
        <f t="shared" si="859"/>
        <v>52140</v>
      </c>
      <c r="KH40" s="9">
        <f t="shared" si="859"/>
        <v>52140</v>
      </c>
      <c r="KI40" s="9">
        <f t="shared" si="859"/>
        <v>52140</v>
      </c>
      <c r="KJ40" s="25">
        <f t="shared" si="747"/>
        <v>591680</v>
      </c>
      <c r="KK40" s="9">
        <f>SUM(KK6:KK39)</f>
        <v>1500</v>
      </c>
      <c r="KL40" s="9">
        <f t="shared" ref="KL40:KV40" si="860">SUM(KL6:KL39)</f>
        <v>1500</v>
      </c>
      <c r="KM40" s="9">
        <f t="shared" si="860"/>
        <v>1500</v>
      </c>
      <c r="KN40" s="9">
        <f t="shared" si="860"/>
        <v>1500</v>
      </c>
      <c r="KO40" s="9">
        <f t="shared" si="860"/>
        <v>1500</v>
      </c>
      <c r="KP40" s="9">
        <f t="shared" si="860"/>
        <v>1200</v>
      </c>
      <c r="KQ40" s="9">
        <f t="shared" si="860"/>
        <v>1200</v>
      </c>
      <c r="KR40" s="9">
        <f t="shared" si="860"/>
        <v>1200</v>
      </c>
      <c r="KS40" s="9">
        <f t="shared" si="860"/>
        <v>1500</v>
      </c>
      <c r="KT40" s="9">
        <f t="shared" si="860"/>
        <v>1500</v>
      </c>
      <c r="KU40" s="9">
        <f t="shared" si="860"/>
        <v>1500</v>
      </c>
      <c r="KV40" s="9">
        <f t="shared" si="860"/>
        <v>600</v>
      </c>
      <c r="KW40" s="25">
        <f t="shared" si="748"/>
        <v>16200</v>
      </c>
      <c r="KX40" s="9">
        <f>SUM(KX6:KX39)</f>
        <v>771</v>
      </c>
      <c r="KY40" s="9">
        <f t="shared" ref="KY40:LI40" si="861">SUM(KY6:KY39)</f>
        <v>771</v>
      </c>
      <c r="KZ40" s="9">
        <f t="shared" si="861"/>
        <v>771</v>
      </c>
      <c r="LA40" s="9">
        <f t="shared" si="861"/>
        <v>771</v>
      </c>
      <c r="LB40" s="9">
        <f t="shared" si="861"/>
        <v>921</v>
      </c>
      <c r="LC40" s="9">
        <f t="shared" si="861"/>
        <v>801</v>
      </c>
      <c r="LD40" s="9">
        <f t="shared" si="861"/>
        <v>801</v>
      </c>
      <c r="LE40" s="9">
        <f t="shared" si="861"/>
        <v>801</v>
      </c>
      <c r="LF40" s="9">
        <f t="shared" si="861"/>
        <v>801</v>
      </c>
      <c r="LG40" s="9">
        <f t="shared" si="861"/>
        <v>801</v>
      </c>
      <c r="LH40" s="9">
        <f t="shared" si="861"/>
        <v>801</v>
      </c>
      <c r="LI40" s="9">
        <f t="shared" si="861"/>
        <v>801</v>
      </c>
      <c r="LJ40" s="25">
        <f t="shared" si="749"/>
        <v>9612</v>
      </c>
      <c r="LK40" s="25">
        <f t="shared" si="750"/>
        <v>617492</v>
      </c>
      <c r="LL40" s="9">
        <f>SUM(LL6:LL39)</f>
        <v>123760</v>
      </c>
      <c r="LM40" s="9">
        <f t="shared" ref="LM40:LW40" si="862">SUM(LM6:LM39)</f>
        <v>123760</v>
      </c>
      <c r="LN40" s="9">
        <f t="shared" si="862"/>
        <v>123760</v>
      </c>
      <c r="LO40" s="9">
        <f t="shared" si="862"/>
        <v>123760</v>
      </c>
      <c r="LP40" s="9">
        <f t="shared" si="862"/>
        <v>148060</v>
      </c>
      <c r="LQ40" s="9">
        <f t="shared" si="862"/>
        <v>128620</v>
      </c>
      <c r="LR40" s="9">
        <f t="shared" si="862"/>
        <v>138620</v>
      </c>
      <c r="LS40" s="9">
        <f t="shared" si="862"/>
        <v>138620</v>
      </c>
      <c r="LT40" s="9">
        <f t="shared" si="862"/>
        <v>138620</v>
      </c>
      <c r="LU40" s="9">
        <f t="shared" si="862"/>
        <v>138620</v>
      </c>
      <c r="LV40" s="9">
        <f t="shared" si="862"/>
        <v>138620</v>
      </c>
      <c r="LW40" s="9">
        <f t="shared" si="862"/>
        <v>138620</v>
      </c>
      <c r="LX40" s="25">
        <f t="shared" si="751"/>
        <v>1603440</v>
      </c>
      <c r="LY40" s="9">
        <f>SUM(LY6:LY39)</f>
        <v>3750</v>
      </c>
      <c r="LZ40" s="9">
        <f t="shared" ref="LZ40:MJ40" si="863">SUM(LZ6:LZ39)</f>
        <v>3750</v>
      </c>
      <c r="MA40" s="9">
        <f t="shared" si="863"/>
        <v>3750</v>
      </c>
      <c r="MB40" s="9">
        <f t="shared" si="863"/>
        <v>3750</v>
      </c>
      <c r="MC40" s="9">
        <f t="shared" si="863"/>
        <v>3750</v>
      </c>
      <c r="MD40" s="9">
        <f t="shared" si="863"/>
        <v>3000</v>
      </c>
      <c r="ME40" s="9">
        <f t="shared" si="863"/>
        <v>3000</v>
      </c>
      <c r="MF40" s="9">
        <f t="shared" si="863"/>
        <v>3000</v>
      </c>
      <c r="MG40" s="9">
        <f t="shared" si="863"/>
        <v>3750</v>
      </c>
      <c r="MH40" s="9">
        <f t="shared" si="863"/>
        <v>3750</v>
      </c>
      <c r="MI40" s="9">
        <f t="shared" si="863"/>
        <v>3750</v>
      </c>
      <c r="MJ40" s="9">
        <f t="shared" si="863"/>
        <v>1500</v>
      </c>
      <c r="MK40" s="25">
        <f t="shared" si="752"/>
        <v>40500</v>
      </c>
      <c r="ML40" s="9">
        <f>SUM(ML6:ML39)</f>
        <v>3712</v>
      </c>
      <c r="MM40" s="9">
        <f t="shared" ref="MM40:MW40" si="864">SUM(MM6:MM39)</f>
        <v>3712</v>
      </c>
      <c r="MN40" s="9">
        <f t="shared" si="864"/>
        <v>3712</v>
      </c>
      <c r="MO40" s="9">
        <f t="shared" si="864"/>
        <v>3712</v>
      </c>
      <c r="MP40" s="9">
        <f t="shared" si="864"/>
        <v>4444</v>
      </c>
      <c r="MQ40" s="9">
        <f t="shared" si="864"/>
        <v>3860</v>
      </c>
      <c r="MR40" s="9">
        <f t="shared" si="864"/>
        <v>3860</v>
      </c>
      <c r="MS40" s="9">
        <f t="shared" si="864"/>
        <v>3860</v>
      </c>
      <c r="MT40" s="9">
        <f t="shared" si="864"/>
        <v>3860</v>
      </c>
      <c r="MU40" s="9">
        <f t="shared" si="864"/>
        <v>3860</v>
      </c>
      <c r="MV40" s="9">
        <f t="shared" si="864"/>
        <v>3860</v>
      </c>
      <c r="MW40" s="9">
        <f t="shared" si="864"/>
        <v>3860</v>
      </c>
      <c r="MX40" s="25">
        <f t="shared" si="753"/>
        <v>46312</v>
      </c>
      <c r="MY40" s="25">
        <f t="shared" si="754"/>
        <v>1690252</v>
      </c>
      <c r="MZ40" s="9">
        <f>SUM(MZ6:MZ39)</f>
        <v>293670</v>
      </c>
      <c r="NA40" s="9">
        <f t="shared" ref="NA40:NK40" si="865">SUM(NA6:NA39)</f>
        <v>293670</v>
      </c>
      <c r="NB40" s="9">
        <f t="shared" si="865"/>
        <v>293670</v>
      </c>
      <c r="NC40" s="9">
        <f t="shared" si="865"/>
        <v>293670</v>
      </c>
      <c r="ND40" s="9">
        <f t="shared" si="865"/>
        <v>353270</v>
      </c>
      <c r="NE40" s="9">
        <f t="shared" si="865"/>
        <v>305590</v>
      </c>
      <c r="NF40" s="9">
        <f t="shared" si="865"/>
        <v>329590</v>
      </c>
      <c r="NG40" s="9">
        <f t="shared" si="865"/>
        <v>329590</v>
      </c>
      <c r="NH40" s="9">
        <f t="shared" si="865"/>
        <v>329590</v>
      </c>
      <c r="NI40" s="9">
        <f t="shared" si="865"/>
        <v>329590</v>
      </c>
      <c r="NJ40" s="9">
        <f t="shared" si="865"/>
        <v>329590</v>
      </c>
      <c r="NK40" s="9">
        <f t="shared" si="865"/>
        <v>329590</v>
      </c>
      <c r="NL40" s="25">
        <f t="shared" si="755"/>
        <v>3811080</v>
      </c>
      <c r="NM40" s="9">
        <f>SUM(NM6:NM39)</f>
        <v>9000</v>
      </c>
      <c r="NN40" s="9">
        <f t="shared" ref="NN40:NX40" si="866">SUM(NN6:NN39)</f>
        <v>9000</v>
      </c>
      <c r="NO40" s="9">
        <f t="shared" si="866"/>
        <v>9000</v>
      </c>
      <c r="NP40" s="9">
        <f t="shared" si="866"/>
        <v>9000</v>
      </c>
      <c r="NQ40" s="9">
        <f t="shared" si="866"/>
        <v>9000</v>
      </c>
      <c r="NR40" s="9">
        <f t="shared" si="866"/>
        <v>7200</v>
      </c>
      <c r="NS40" s="9">
        <f t="shared" si="866"/>
        <v>7200</v>
      </c>
      <c r="NT40" s="9">
        <f t="shared" si="866"/>
        <v>7200</v>
      </c>
      <c r="NU40" s="9">
        <f t="shared" si="866"/>
        <v>9000</v>
      </c>
      <c r="NV40" s="9">
        <f t="shared" si="866"/>
        <v>9000</v>
      </c>
      <c r="NW40" s="9">
        <f t="shared" si="866"/>
        <v>9000</v>
      </c>
      <c r="NX40" s="9">
        <f t="shared" si="866"/>
        <v>3600</v>
      </c>
      <c r="NY40" s="25">
        <f t="shared" si="756"/>
        <v>97200</v>
      </c>
      <c r="NZ40" s="9">
        <f>SUM(NZ6:NZ39)</f>
        <v>3049</v>
      </c>
      <c r="OA40" s="9">
        <f t="shared" ref="OA40:OK40" si="867">SUM(OA6:OA39)</f>
        <v>3049</v>
      </c>
      <c r="OB40" s="9">
        <f t="shared" si="867"/>
        <v>3049</v>
      </c>
      <c r="OC40" s="9">
        <f t="shared" si="867"/>
        <v>3049</v>
      </c>
      <c r="OD40" s="9">
        <f t="shared" si="867"/>
        <v>3696</v>
      </c>
      <c r="OE40" s="9">
        <f t="shared" si="867"/>
        <v>2401</v>
      </c>
      <c r="OF40" s="9">
        <f t="shared" si="867"/>
        <v>2401</v>
      </c>
      <c r="OG40" s="9">
        <f t="shared" si="867"/>
        <v>2401</v>
      </c>
      <c r="OH40" s="9">
        <f t="shared" si="867"/>
        <v>2401</v>
      </c>
      <c r="OI40" s="9">
        <f t="shared" si="867"/>
        <v>2401</v>
      </c>
      <c r="OJ40" s="9">
        <f t="shared" si="867"/>
        <v>2401</v>
      </c>
      <c r="OK40" s="9">
        <f t="shared" si="867"/>
        <v>2401</v>
      </c>
      <c r="OL40" s="25">
        <f t="shared" si="757"/>
        <v>32699</v>
      </c>
      <c r="OM40" s="25">
        <f t="shared" si="758"/>
        <v>3940979</v>
      </c>
      <c r="ON40" s="9">
        <f>SUM(ON6:ON39)</f>
        <v>169410</v>
      </c>
      <c r="OO40" s="9">
        <f t="shared" ref="OO40" si="868">SUM(OO6:OO39)</f>
        <v>169410</v>
      </c>
      <c r="OP40" s="9">
        <f t="shared" ref="OP40" si="869">SUM(OP6:OP39)</f>
        <v>169410</v>
      </c>
      <c r="OQ40" s="9">
        <f t="shared" ref="OQ40" si="870">SUM(OQ6:OQ39)</f>
        <v>169410</v>
      </c>
      <c r="OR40" s="9">
        <f t="shared" ref="OR40" si="871">SUM(OR6:OR39)</f>
        <v>203660</v>
      </c>
      <c r="OS40" s="9">
        <f t="shared" ref="OS40" si="872">SUM(OS6:OS39)</f>
        <v>176260</v>
      </c>
      <c r="OT40" s="9">
        <f t="shared" ref="OT40" si="873">SUM(OT6:OT39)</f>
        <v>190260</v>
      </c>
      <c r="OU40" s="9">
        <f t="shared" ref="OU40" si="874">SUM(OU6:OU39)</f>
        <v>190260</v>
      </c>
      <c r="OV40" s="9">
        <f t="shared" ref="OV40" si="875">SUM(OV6:OV39)</f>
        <v>190260</v>
      </c>
      <c r="OW40" s="9">
        <f t="shared" ref="OW40" si="876">SUM(OW6:OW39)</f>
        <v>190260</v>
      </c>
      <c r="OX40" s="9">
        <f t="shared" ref="OX40" si="877">SUM(OX6:OX39)</f>
        <v>190260</v>
      </c>
      <c r="OY40" s="9">
        <f t="shared" ref="OY40" si="878">SUM(OY6:OY39)</f>
        <v>190260</v>
      </c>
      <c r="OZ40" s="25">
        <f t="shared" si="759"/>
        <v>2199120</v>
      </c>
      <c r="PA40" s="9">
        <f>SUM(PA6:PA39)</f>
        <v>5250</v>
      </c>
      <c r="PB40" s="9">
        <f t="shared" ref="PB40" si="879">SUM(PB6:PB39)</f>
        <v>5250</v>
      </c>
      <c r="PC40" s="9">
        <f t="shared" ref="PC40" si="880">SUM(PC6:PC39)</f>
        <v>5250</v>
      </c>
      <c r="PD40" s="9">
        <f t="shared" ref="PD40" si="881">SUM(PD6:PD39)</f>
        <v>5250</v>
      </c>
      <c r="PE40" s="9">
        <f t="shared" ref="PE40" si="882">SUM(PE6:PE39)</f>
        <v>5250</v>
      </c>
      <c r="PF40" s="9">
        <f t="shared" ref="PF40" si="883">SUM(PF6:PF39)</f>
        <v>4200</v>
      </c>
      <c r="PG40" s="9">
        <f t="shared" ref="PG40" si="884">SUM(PG6:PG39)</f>
        <v>4200</v>
      </c>
      <c r="PH40" s="9">
        <f t="shared" ref="PH40" si="885">SUM(PH6:PH39)</f>
        <v>4200</v>
      </c>
      <c r="PI40" s="9">
        <f t="shared" ref="PI40" si="886">SUM(PI6:PI39)</f>
        <v>5250</v>
      </c>
      <c r="PJ40" s="9">
        <f t="shared" ref="PJ40" si="887">SUM(PJ6:PJ39)</f>
        <v>5250</v>
      </c>
      <c r="PK40" s="9">
        <f t="shared" ref="PK40" si="888">SUM(PK6:PK39)</f>
        <v>5250</v>
      </c>
      <c r="PL40" s="9">
        <f t="shared" ref="PL40" si="889">SUM(PL6:PL39)</f>
        <v>2100</v>
      </c>
      <c r="PM40" s="25">
        <f t="shared" si="760"/>
        <v>56700</v>
      </c>
      <c r="PN40" s="9">
        <f>SUM(PN6:PN39)</f>
        <v>3570</v>
      </c>
      <c r="PO40" s="9">
        <f t="shared" ref="PO40" si="890">SUM(PO6:PO39)</f>
        <v>3570</v>
      </c>
      <c r="PP40" s="9">
        <f t="shared" ref="PP40" si="891">SUM(PP6:PP39)</f>
        <v>3570</v>
      </c>
      <c r="PQ40" s="9">
        <f t="shared" ref="PQ40" si="892">SUM(PQ6:PQ39)</f>
        <v>3570</v>
      </c>
      <c r="PR40" s="9">
        <f t="shared" ref="PR40" si="893">SUM(PR6:PR39)</f>
        <v>4276</v>
      </c>
      <c r="PS40" s="9">
        <f t="shared" ref="PS40" si="894">SUM(PS6:PS39)</f>
        <v>4494</v>
      </c>
      <c r="PT40" s="9">
        <f t="shared" ref="PT40" si="895">SUM(PT6:PT39)</f>
        <v>4494</v>
      </c>
      <c r="PU40" s="9">
        <f t="shared" ref="PU40" si="896">SUM(PU6:PU39)</f>
        <v>4494</v>
      </c>
      <c r="PV40" s="9">
        <f t="shared" ref="PV40" si="897">SUM(PV6:PV39)</f>
        <v>4494</v>
      </c>
      <c r="PW40" s="9">
        <f t="shared" ref="PW40" si="898">SUM(PW6:PW39)</f>
        <v>4494</v>
      </c>
      <c r="PX40" s="9">
        <f t="shared" ref="PX40" si="899">SUM(PX6:PX39)</f>
        <v>4494</v>
      </c>
      <c r="PY40" s="9">
        <f t="shared" ref="PY40" si="900">SUM(PY6:PY39)</f>
        <v>4494</v>
      </c>
      <c r="PZ40" s="25">
        <f t="shared" si="761"/>
        <v>50014</v>
      </c>
      <c r="QA40" s="25">
        <f t="shared" si="762"/>
        <v>2305834</v>
      </c>
      <c r="QB40" s="9">
        <f>SUM(QB6:QB39)</f>
        <v>347000</v>
      </c>
      <c r="QC40" s="9">
        <f t="shared" ref="QC40" si="901">SUM(QC6:QC39)</f>
        <v>386000</v>
      </c>
      <c r="QD40" s="9">
        <f t="shared" ref="QD40" si="902">SUM(QD6:QD39)</f>
        <v>366500</v>
      </c>
      <c r="QE40" s="9">
        <f t="shared" ref="QE40" si="903">SUM(QE6:QE39)</f>
        <v>366500</v>
      </c>
      <c r="QF40" s="9">
        <f t="shared" ref="QF40" si="904">SUM(QF6:QF39)</f>
        <v>436550</v>
      </c>
      <c r="QG40" s="9">
        <f t="shared" ref="QG40" si="905">SUM(QG6:QG39)</f>
        <v>380510</v>
      </c>
      <c r="QH40" s="9">
        <f t="shared" ref="QH40" si="906">SUM(QH6:QH39)</f>
        <v>410510</v>
      </c>
      <c r="QI40" s="9">
        <f t="shared" ref="QI40" si="907">SUM(QI6:QI39)</f>
        <v>410510</v>
      </c>
      <c r="QJ40" s="9">
        <f t="shared" ref="QJ40" si="908">SUM(QJ6:QJ39)</f>
        <v>410510</v>
      </c>
      <c r="QK40" s="9">
        <f t="shared" ref="QK40" si="909">SUM(QK6:QK39)</f>
        <v>410510</v>
      </c>
      <c r="QL40" s="9">
        <f t="shared" ref="QL40" si="910">SUM(QL6:QL39)</f>
        <v>410510</v>
      </c>
      <c r="QM40" s="9">
        <f t="shared" ref="QM40" si="911">SUM(QM6:QM39)</f>
        <v>410510</v>
      </c>
      <c r="QN40" s="25">
        <f t="shared" si="763"/>
        <v>4746120</v>
      </c>
      <c r="QO40" s="9">
        <f>SUM(QO6:QO39)</f>
        <v>10500</v>
      </c>
      <c r="QP40" s="9">
        <f t="shared" ref="QP40" si="912">SUM(QP6:QP39)</f>
        <v>12000</v>
      </c>
      <c r="QQ40" s="9">
        <f t="shared" ref="QQ40" si="913">SUM(QQ6:QQ39)</f>
        <v>11250</v>
      </c>
      <c r="QR40" s="9">
        <f t="shared" ref="QR40" si="914">SUM(QR6:QR39)</f>
        <v>11250</v>
      </c>
      <c r="QS40" s="9">
        <f t="shared" ref="QS40" si="915">SUM(QS6:QS39)</f>
        <v>11250</v>
      </c>
      <c r="QT40" s="9">
        <f t="shared" ref="QT40" si="916">SUM(QT6:QT39)</f>
        <v>9000</v>
      </c>
      <c r="QU40" s="9">
        <f t="shared" ref="QU40" si="917">SUM(QU6:QU39)</f>
        <v>9000</v>
      </c>
      <c r="QV40" s="9">
        <f t="shared" ref="QV40" si="918">SUM(QV6:QV39)</f>
        <v>9000</v>
      </c>
      <c r="QW40" s="9">
        <f t="shared" ref="QW40" si="919">SUM(QW6:QW39)</f>
        <v>11250</v>
      </c>
      <c r="QX40" s="9">
        <f t="shared" ref="QX40" si="920">SUM(QX6:QX39)</f>
        <v>11250</v>
      </c>
      <c r="QY40" s="9">
        <f t="shared" ref="QY40" si="921">SUM(QY6:QY39)</f>
        <v>11250</v>
      </c>
      <c r="QZ40" s="9">
        <f t="shared" ref="QZ40" si="922">SUM(QZ6:QZ39)</f>
        <v>4500</v>
      </c>
      <c r="RA40" s="25">
        <f t="shared" si="764"/>
        <v>121500</v>
      </c>
      <c r="RB40" s="9">
        <f>SUM(RB6:RB39)</f>
        <v>9698</v>
      </c>
      <c r="RC40" s="9">
        <f t="shared" ref="RC40" si="923">SUM(RC6:RC39)</f>
        <v>9698</v>
      </c>
      <c r="RD40" s="9">
        <f t="shared" ref="RD40" si="924">SUM(RD6:RD39)</f>
        <v>9698</v>
      </c>
      <c r="RE40" s="9">
        <f t="shared" ref="RE40" si="925">SUM(RE6:RE39)</f>
        <v>9698</v>
      </c>
      <c r="RF40" s="9">
        <f t="shared" ref="RF40" si="926">SUM(RF6:RF39)</f>
        <v>11663</v>
      </c>
      <c r="RG40" s="9">
        <f t="shared" ref="RG40" si="927">SUM(RG6:RG39)</f>
        <v>10091</v>
      </c>
      <c r="RH40" s="9">
        <f t="shared" ref="RH40" si="928">SUM(RH6:RH39)</f>
        <v>10091</v>
      </c>
      <c r="RI40" s="9">
        <f t="shared" ref="RI40" si="929">SUM(RI6:RI39)</f>
        <v>10091</v>
      </c>
      <c r="RJ40" s="9">
        <f t="shared" ref="RJ40" si="930">SUM(RJ6:RJ39)</f>
        <v>10091</v>
      </c>
      <c r="RK40" s="9">
        <f t="shared" ref="RK40" si="931">SUM(RK6:RK39)</f>
        <v>10091</v>
      </c>
      <c r="RL40" s="9">
        <f t="shared" ref="RL40" si="932">SUM(RL6:RL39)</f>
        <v>10091</v>
      </c>
      <c r="RM40" s="9">
        <f t="shared" ref="RM40" si="933">SUM(RM6:RM39)</f>
        <v>10091</v>
      </c>
      <c r="RN40" s="25">
        <f t="shared" si="765"/>
        <v>121092</v>
      </c>
      <c r="RO40" s="25">
        <f t="shared" si="766"/>
        <v>4988712</v>
      </c>
      <c r="RP40" s="9">
        <f>SUM(RP6:RP39)</f>
        <v>97460</v>
      </c>
      <c r="RQ40" s="9">
        <f t="shared" ref="RQ40" si="934">SUM(RQ6:RQ39)</f>
        <v>97460</v>
      </c>
      <c r="RR40" s="9">
        <f t="shared" ref="RR40" si="935">SUM(RR6:RR39)</f>
        <v>97460</v>
      </c>
      <c r="RS40" s="9">
        <f t="shared" ref="RS40" si="936">SUM(RS6:RS39)</f>
        <v>97460</v>
      </c>
      <c r="RT40" s="9">
        <f t="shared" ref="RT40" si="937">SUM(RT6:RT39)</f>
        <v>118610</v>
      </c>
      <c r="RU40" s="9">
        <f t="shared" ref="RU40" si="938">SUM(RU6:RU39)</f>
        <v>101690</v>
      </c>
      <c r="RV40" s="9">
        <f t="shared" ref="RV40" si="939">SUM(RV6:RV39)</f>
        <v>109690</v>
      </c>
      <c r="RW40" s="9">
        <f t="shared" ref="RW40" si="940">SUM(RW6:RW39)</f>
        <v>109690</v>
      </c>
      <c r="RX40" s="9">
        <f t="shared" ref="RX40" si="941">SUM(RX6:RX39)</f>
        <v>109690</v>
      </c>
      <c r="RY40" s="9">
        <f t="shared" ref="RY40" si="942">SUM(RY6:RY39)</f>
        <v>109690</v>
      </c>
      <c r="RZ40" s="9">
        <f t="shared" ref="RZ40" si="943">SUM(RZ6:RZ39)</f>
        <v>109690</v>
      </c>
      <c r="SA40" s="9">
        <f t="shared" ref="SA40" si="944">SUM(SA6:SA39)</f>
        <v>109690</v>
      </c>
      <c r="SB40" s="25">
        <f t="shared" si="767"/>
        <v>1268280</v>
      </c>
      <c r="SC40" s="9">
        <f>SUM(SC6:SC39)</f>
        <v>3000</v>
      </c>
      <c r="SD40" s="9">
        <f t="shared" ref="SD40" si="945">SUM(SD6:SD39)</f>
        <v>3000</v>
      </c>
      <c r="SE40" s="9">
        <f t="shared" ref="SE40" si="946">SUM(SE6:SE39)</f>
        <v>3000</v>
      </c>
      <c r="SF40" s="9">
        <f t="shared" ref="SF40" si="947">SUM(SF6:SF39)</f>
        <v>3000</v>
      </c>
      <c r="SG40" s="9">
        <f t="shared" ref="SG40" si="948">SUM(SG6:SG39)</f>
        <v>3000</v>
      </c>
      <c r="SH40" s="9">
        <f t="shared" ref="SH40" si="949">SUM(SH6:SH39)</f>
        <v>2400</v>
      </c>
      <c r="SI40" s="9">
        <f t="shared" ref="SI40" si="950">SUM(SI6:SI39)</f>
        <v>2400</v>
      </c>
      <c r="SJ40" s="9">
        <f t="shared" ref="SJ40" si="951">SUM(SJ6:SJ39)</f>
        <v>2400</v>
      </c>
      <c r="SK40" s="9">
        <f t="shared" ref="SK40" si="952">SUM(SK6:SK39)</f>
        <v>3000</v>
      </c>
      <c r="SL40" s="9">
        <f t="shared" ref="SL40" si="953">SUM(SL6:SL39)</f>
        <v>3000</v>
      </c>
      <c r="SM40" s="9">
        <f t="shared" ref="SM40" si="954">SUM(SM6:SM39)</f>
        <v>3000</v>
      </c>
      <c r="SN40" s="9">
        <f t="shared" ref="SN40" si="955">SUM(SN6:SN39)</f>
        <v>1200</v>
      </c>
      <c r="SO40" s="25">
        <f t="shared" si="768"/>
        <v>32400</v>
      </c>
      <c r="SP40" s="9">
        <f>SUM(SP6:SP39)</f>
        <v>2282</v>
      </c>
      <c r="SQ40" s="9">
        <f t="shared" ref="SQ40" si="956">SUM(SQ6:SQ39)</f>
        <v>2282</v>
      </c>
      <c r="SR40" s="9">
        <f t="shared" ref="SR40" si="957">SUM(SR6:SR39)</f>
        <v>2282</v>
      </c>
      <c r="SS40" s="9">
        <f t="shared" ref="SS40" si="958">SUM(SS6:SS39)</f>
        <v>2282</v>
      </c>
      <c r="ST40" s="9">
        <f t="shared" ref="ST40" si="959">SUM(ST6:ST39)</f>
        <v>2812</v>
      </c>
      <c r="SU40" s="9">
        <f t="shared" ref="SU40" si="960">SUM(SU6:SU39)</f>
        <v>2388</v>
      </c>
      <c r="SV40" s="9">
        <f t="shared" ref="SV40" si="961">SUM(SV6:SV39)</f>
        <v>2388</v>
      </c>
      <c r="SW40" s="9">
        <f t="shared" ref="SW40" si="962">SUM(SW6:SW39)</f>
        <v>2388</v>
      </c>
      <c r="SX40" s="9">
        <f t="shared" ref="SX40" si="963">SUM(SX6:SX39)</f>
        <v>2388</v>
      </c>
      <c r="SY40" s="9">
        <f t="shared" ref="SY40" si="964">SUM(SY6:SY39)</f>
        <v>2388</v>
      </c>
      <c r="SZ40" s="9">
        <f t="shared" ref="SZ40" si="965">SUM(SZ6:SZ39)</f>
        <v>2388</v>
      </c>
      <c r="TA40" s="9">
        <f t="shared" ref="TA40" si="966">SUM(TA6:TA39)</f>
        <v>2388</v>
      </c>
      <c r="TB40" s="25">
        <f t="shared" si="769"/>
        <v>28656</v>
      </c>
      <c r="TC40" s="25">
        <f t="shared" si="770"/>
        <v>1329336</v>
      </c>
      <c r="TD40" s="9">
        <f>SUM(TD6:TD39)</f>
        <v>365490</v>
      </c>
      <c r="TE40" s="9">
        <f t="shared" ref="TE40" si="967">SUM(TE6:TE39)</f>
        <v>365490</v>
      </c>
      <c r="TF40" s="9">
        <f t="shared" ref="TF40" si="968">SUM(TF6:TF39)</f>
        <v>365490</v>
      </c>
      <c r="TG40" s="9">
        <f t="shared" ref="TG40" si="969">SUM(TG6:TG39)</f>
        <v>365490</v>
      </c>
      <c r="TH40" s="9">
        <f t="shared" ref="TH40" si="970">SUM(TH6:TH39)</f>
        <v>439340</v>
      </c>
      <c r="TI40" s="9">
        <f t="shared" ref="TI40" si="971">SUM(TI6:TI39)</f>
        <v>380260</v>
      </c>
      <c r="TJ40" s="9">
        <f t="shared" ref="TJ40" si="972">SUM(TJ6:TJ39)</f>
        <v>410260</v>
      </c>
      <c r="TK40" s="9">
        <f t="shared" ref="TK40" si="973">SUM(TK6:TK39)</f>
        <v>410260</v>
      </c>
      <c r="TL40" s="9">
        <f t="shared" ref="TL40" si="974">SUM(TL6:TL39)</f>
        <v>410260</v>
      </c>
      <c r="TM40" s="9">
        <f t="shared" ref="TM40" si="975">SUM(TM6:TM39)</f>
        <v>410260</v>
      </c>
      <c r="TN40" s="9">
        <f t="shared" ref="TN40" si="976">SUM(TN6:TN39)</f>
        <v>410260</v>
      </c>
      <c r="TO40" s="9">
        <f t="shared" ref="TO40" si="977">SUM(TO6:TO39)</f>
        <v>410260</v>
      </c>
      <c r="TP40" s="25">
        <f t="shared" si="771"/>
        <v>4743120</v>
      </c>
      <c r="TQ40" s="9">
        <f>SUM(TQ6:TQ39)</f>
        <v>11250</v>
      </c>
      <c r="TR40" s="9">
        <f t="shared" ref="TR40" si="978">SUM(TR6:TR39)</f>
        <v>11250</v>
      </c>
      <c r="TS40" s="9">
        <f t="shared" ref="TS40" si="979">SUM(TS6:TS39)</f>
        <v>11250</v>
      </c>
      <c r="TT40" s="9">
        <f t="shared" ref="TT40" si="980">SUM(TT6:TT39)</f>
        <v>11250</v>
      </c>
      <c r="TU40" s="9">
        <f t="shared" ref="TU40" si="981">SUM(TU6:TU39)</f>
        <v>11250</v>
      </c>
      <c r="TV40" s="9">
        <f t="shared" ref="TV40" si="982">SUM(TV6:TV39)</f>
        <v>9000</v>
      </c>
      <c r="TW40" s="9">
        <f t="shared" ref="TW40" si="983">SUM(TW6:TW39)</f>
        <v>9000</v>
      </c>
      <c r="TX40" s="9">
        <f t="shared" ref="TX40" si="984">SUM(TX6:TX39)</f>
        <v>9000</v>
      </c>
      <c r="TY40" s="9">
        <f t="shared" ref="TY40" si="985">SUM(TY6:TY39)</f>
        <v>11250</v>
      </c>
      <c r="TZ40" s="9">
        <f t="shared" ref="TZ40" si="986">SUM(TZ6:TZ39)</f>
        <v>11250</v>
      </c>
      <c r="UA40" s="9">
        <f t="shared" ref="UA40" si="987">SUM(UA6:UA39)</f>
        <v>11250</v>
      </c>
      <c r="UB40" s="9">
        <f t="shared" ref="UB40" si="988">SUM(UB6:UB39)</f>
        <v>4500</v>
      </c>
      <c r="UC40" s="25">
        <f t="shared" si="772"/>
        <v>121500</v>
      </c>
      <c r="UD40" s="9">
        <f>SUM(UD6:UD39)</f>
        <v>7415</v>
      </c>
      <c r="UE40" s="9">
        <f t="shared" ref="UE40" si="989">SUM(UE6:UE39)</f>
        <v>7415</v>
      </c>
      <c r="UF40" s="9">
        <f t="shared" ref="UF40" si="990">SUM(UF6:UF39)</f>
        <v>7415</v>
      </c>
      <c r="UG40" s="9">
        <f t="shared" ref="UG40" si="991">SUM(UG6:UG39)</f>
        <v>7415</v>
      </c>
      <c r="UH40" s="9">
        <f t="shared" ref="UH40" si="992">SUM(UH6:UH39)</f>
        <v>8905</v>
      </c>
      <c r="UI40" s="9">
        <f t="shared" ref="UI40" si="993">SUM(UI6:UI39)</f>
        <v>7713</v>
      </c>
      <c r="UJ40" s="9">
        <f t="shared" ref="UJ40" si="994">SUM(UJ6:UJ39)</f>
        <v>7713</v>
      </c>
      <c r="UK40" s="9">
        <f t="shared" ref="UK40" si="995">SUM(UK6:UK39)</f>
        <v>7713</v>
      </c>
      <c r="UL40" s="9">
        <f t="shared" ref="UL40" si="996">SUM(UL6:UL39)</f>
        <v>7713</v>
      </c>
      <c r="UM40" s="9">
        <f t="shared" ref="UM40" si="997">SUM(UM6:UM39)</f>
        <v>7713</v>
      </c>
      <c r="UN40" s="9">
        <f t="shared" ref="UN40" si="998">SUM(UN6:UN39)</f>
        <v>7713</v>
      </c>
      <c r="UO40" s="9">
        <f t="shared" ref="UO40" si="999">SUM(UO6:UO39)</f>
        <v>7713</v>
      </c>
      <c r="UP40" s="25">
        <f t="shared" si="773"/>
        <v>92556</v>
      </c>
      <c r="UQ40" s="25">
        <f t="shared" si="774"/>
        <v>4957176</v>
      </c>
      <c r="UR40" s="9">
        <f>SUM(UR6:UR39)</f>
        <v>72300</v>
      </c>
      <c r="US40" s="9">
        <f t="shared" ref="US40" si="1000">SUM(US6:US39)</f>
        <v>72300</v>
      </c>
      <c r="UT40" s="9">
        <f t="shared" ref="UT40" si="1001">SUM(UT6:UT39)</f>
        <v>72300</v>
      </c>
      <c r="UU40" s="9">
        <f t="shared" ref="UU40" si="1002">SUM(UU6:UU39)</f>
        <v>72300</v>
      </c>
      <c r="UV40" s="9">
        <f t="shared" ref="UV40" si="1003">SUM(UV6:UV39)</f>
        <v>87400</v>
      </c>
      <c r="UW40" s="9">
        <f t="shared" ref="UW40" si="1004">SUM(UW6:UW39)</f>
        <v>75320</v>
      </c>
      <c r="UX40" s="9">
        <f t="shared" ref="UX40" si="1005">SUM(UX6:UX39)</f>
        <v>81320</v>
      </c>
      <c r="UY40" s="9">
        <f t="shared" ref="UY40" si="1006">SUM(UY6:UY39)</f>
        <v>81320</v>
      </c>
      <c r="UZ40" s="9">
        <f t="shared" ref="UZ40" si="1007">SUM(UZ6:UZ39)</f>
        <v>81320</v>
      </c>
      <c r="VA40" s="9">
        <f t="shared" ref="VA40" si="1008">SUM(VA6:VA39)</f>
        <v>81320</v>
      </c>
      <c r="VB40" s="9">
        <f t="shared" ref="VB40" si="1009">SUM(VB6:VB39)</f>
        <v>81320</v>
      </c>
      <c r="VC40" s="9">
        <f t="shared" ref="VC40" si="1010">SUM(VC6:VC39)</f>
        <v>81320</v>
      </c>
      <c r="VD40" s="25">
        <f t="shared" si="775"/>
        <v>939840</v>
      </c>
      <c r="VE40" s="9">
        <f>SUM(VE6:VE39)</f>
        <v>2250</v>
      </c>
      <c r="VF40" s="9">
        <f t="shared" ref="VF40" si="1011">SUM(VF6:VF39)</f>
        <v>2250</v>
      </c>
      <c r="VG40" s="9">
        <f t="shared" ref="VG40" si="1012">SUM(VG6:VG39)</f>
        <v>2250</v>
      </c>
      <c r="VH40" s="9">
        <f t="shared" ref="VH40" si="1013">SUM(VH6:VH39)</f>
        <v>2250</v>
      </c>
      <c r="VI40" s="9">
        <f t="shared" ref="VI40" si="1014">SUM(VI6:VI39)</f>
        <v>2250</v>
      </c>
      <c r="VJ40" s="9">
        <f t="shared" ref="VJ40" si="1015">SUM(VJ6:VJ39)</f>
        <v>1800</v>
      </c>
      <c r="VK40" s="9">
        <f t="shared" ref="VK40" si="1016">SUM(VK6:VK39)</f>
        <v>1800</v>
      </c>
      <c r="VL40" s="9">
        <f t="shared" ref="VL40" si="1017">SUM(VL6:VL39)</f>
        <v>1800</v>
      </c>
      <c r="VM40" s="9">
        <f t="shared" ref="VM40" si="1018">SUM(VM6:VM39)</f>
        <v>2250</v>
      </c>
      <c r="VN40" s="9">
        <f t="shared" ref="VN40" si="1019">SUM(VN6:VN39)</f>
        <v>2250</v>
      </c>
      <c r="VO40" s="9">
        <f t="shared" ref="VO40" si="1020">SUM(VO6:VO39)</f>
        <v>2250</v>
      </c>
      <c r="VP40" s="9">
        <f t="shared" ref="VP40" si="1021">SUM(VP6:VP39)</f>
        <v>900</v>
      </c>
      <c r="VQ40" s="25">
        <f t="shared" si="776"/>
        <v>24300</v>
      </c>
      <c r="VR40" s="9">
        <f>SUM(VR6:VR39)</f>
        <v>2169</v>
      </c>
      <c r="VS40" s="9">
        <f t="shared" ref="VS40" si="1022">SUM(VS6:VS39)</f>
        <v>2169</v>
      </c>
      <c r="VT40" s="9">
        <f t="shared" ref="VT40" si="1023">SUM(VT6:VT39)</f>
        <v>2169</v>
      </c>
      <c r="VU40" s="9">
        <f t="shared" ref="VU40" si="1024">SUM(VU6:VU39)</f>
        <v>2169</v>
      </c>
      <c r="VV40" s="9">
        <f t="shared" ref="VV40" si="1025">SUM(VV6:VV39)</f>
        <v>2624</v>
      </c>
      <c r="VW40" s="9">
        <f t="shared" ref="VW40" si="1026">SUM(VW6:VW39)</f>
        <v>2260</v>
      </c>
      <c r="VX40" s="9">
        <f t="shared" ref="VX40" si="1027">SUM(VX6:VX39)</f>
        <v>2260</v>
      </c>
      <c r="VY40" s="9">
        <f t="shared" ref="VY40" si="1028">SUM(VY6:VY39)</f>
        <v>2260</v>
      </c>
      <c r="VZ40" s="9">
        <f t="shared" ref="VZ40" si="1029">SUM(VZ6:VZ39)</f>
        <v>2260</v>
      </c>
      <c r="WA40" s="9">
        <f t="shared" ref="WA40" si="1030">SUM(WA6:WA39)</f>
        <v>2260</v>
      </c>
      <c r="WB40" s="9">
        <f t="shared" ref="WB40" si="1031">SUM(WB6:WB39)</f>
        <v>2260</v>
      </c>
      <c r="WC40" s="9">
        <f t="shared" ref="WC40" si="1032">SUM(WC6:WC39)</f>
        <v>2260</v>
      </c>
      <c r="WD40" s="25">
        <f t="shared" si="777"/>
        <v>27120</v>
      </c>
      <c r="WE40" s="25">
        <f t="shared" si="778"/>
        <v>991260</v>
      </c>
      <c r="WF40" s="9">
        <f>SUM(WF6:WF39)</f>
        <v>48910</v>
      </c>
      <c r="WG40" s="9">
        <f t="shared" ref="WG40" si="1033">SUM(WG6:WG39)</f>
        <v>48910</v>
      </c>
      <c r="WH40" s="9">
        <f t="shared" ref="WH40" si="1034">SUM(WH6:WH39)</f>
        <v>48910</v>
      </c>
      <c r="WI40" s="9">
        <f t="shared" ref="WI40" si="1035">SUM(WI6:WI39)</f>
        <v>48910</v>
      </c>
      <c r="WJ40" s="9">
        <f t="shared" ref="WJ40" si="1036">SUM(WJ6:WJ39)</f>
        <v>59460</v>
      </c>
      <c r="WK40" s="9">
        <f t="shared" ref="WK40" si="1037">SUM(WK6:WK39)</f>
        <v>51020</v>
      </c>
      <c r="WL40" s="9">
        <f t="shared" ref="WL40" si="1038">SUM(WL6:WL39)</f>
        <v>55020</v>
      </c>
      <c r="WM40" s="9">
        <f t="shared" ref="WM40" si="1039">SUM(WM6:WM39)</f>
        <v>55020</v>
      </c>
      <c r="WN40" s="9">
        <f t="shared" ref="WN40" si="1040">SUM(WN6:WN39)</f>
        <v>55020</v>
      </c>
      <c r="WO40" s="9">
        <f t="shared" ref="WO40" si="1041">SUM(WO6:WO39)</f>
        <v>55020</v>
      </c>
      <c r="WP40" s="9">
        <f t="shared" ref="WP40" si="1042">SUM(WP6:WP39)</f>
        <v>55020</v>
      </c>
      <c r="WQ40" s="9">
        <f t="shared" ref="WQ40" si="1043">SUM(WQ6:WQ39)</f>
        <v>55020</v>
      </c>
      <c r="WR40" s="25">
        <f t="shared" si="779"/>
        <v>636240</v>
      </c>
      <c r="WS40" s="9">
        <f>SUM(WS6:WS39)</f>
        <v>1500</v>
      </c>
      <c r="WT40" s="9">
        <f t="shared" ref="WT40" si="1044">SUM(WT6:WT39)</f>
        <v>1500</v>
      </c>
      <c r="WU40" s="9">
        <f t="shared" ref="WU40" si="1045">SUM(WU6:WU39)</f>
        <v>1500</v>
      </c>
      <c r="WV40" s="9">
        <f t="shared" ref="WV40" si="1046">SUM(WV6:WV39)</f>
        <v>1500</v>
      </c>
      <c r="WW40" s="9">
        <f t="shared" ref="WW40" si="1047">SUM(WW6:WW39)</f>
        <v>1500</v>
      </c>
      <c r="WX40" s="9">
        <f t="shared" ref="WX40" si="1048">SUM(WX6:WX39)</f>
        <v>1200</v>
      </c>
      <c r="WY40" s="9">
        <f t="shared" ref="WY40" si="1049">SUM(WY6:WY39)</f>
        <v>1200</v>
      </c>
      <c r="WZ40" s="9">
        <f t="shared" ref="WZ40" si="1050">SUM(WZ6:WZ39)</f>
        <v>1200</v>
      </c>
      <c r="XA40" s="9">
        <f t="shared" ref="XA40" si="1051">SUM(XA6:XA39)</f>
        <v>1500</v>
      </c>
      <c r="XB40" s="9">
        <f t="shared" ref="XB40" si="1052">SUM(XB6:XB39)</f>
        <v>1500</v>
      </c>
      <c r="XC40" s="9">
        <f t="shared" ref="XC40" si="1053">SUM(XC6:XC39)</f>
        <v>1500</v>
      </c>
      <c r="XD40" s="9">
        <f t="shared" ref="XD40" si="1054">SUM(XD6:XD39)</f>
        <v>600</v>
      </c>
      <c r="XE40" s="25">
        <f t="shared" si="780"/>
        <v>16200</v>
      </c>
      <c r="XF40" s="9">
        <f>SUM(XF6:XF39)</f>
        <v>713</v>
      </c>
      <c r="XG40" s="9">
        <f t="shared" ref="XG40" si="1055">SUM(XG6:XG39)</f>
        <v>713</v>
      </c>
      <c r="XH40" s="9">
        <f t="shared" ref="XH40" si="1056">SUM(XH6:XH39)</f>
        <v>713</v>
      </c>
      <c r="XI40" s="9">
        <f t="shared" ref="XI40" si="1057">SUM(XI6:XI39)</f>
        <v>713</v>
      </c>
      <c r="XJ40" s="9">
        <f t="shared" ref="XJ40" si="1058">SUM(XJ6:XJ39)</f>
        <v>854</v>
      </c>
      <c r="XK40" s="9">
        <f t="shared" ref="XK40" si="1059">SUM(XK6:XK39)</f>
        <v>742</v>
      </c>
      <c r="XL40" s="9">
        <f t="shared" ref="XL40" si="1060">SUM(XL6:XL39)</f>
        <v>74</v>
      </c>
      <c r="XM40" s="9">
        <f t="shared" ref="XM40" si="1061">SUM(XM6:XM39)</f>
        <v>742</v>
      </c>
      <c r="XN40" s="9">
        <f t="shared" ref="XN40" si="1062">SUM(XN6:XN39)</f>
        <v>742</v>
      </c>
      <c r="XO40" s="9">
        <f t="shared" ref="XO40" si="1063">SUM(XO6:XO39)</f>
        <v>742</v>
      </c>
      <c r="XP40" s="9">
        <f t="shared" ref="XP40" si="1064">SUM(XP6:XP39)</f>
        <v>742</v>
      </c>
      <c r="XQ40" s="9">
        <f t="shared" ref="XQ40" si="1065">SUM(XQ6:XQ39)</f>
        <v>742</v>
      </c>
      <c r="XR40" s="25">
        <f t="shared" si="781"/>
        <v>8232</v>
      </c>
      <c r="XS40" s="25">
        <f t="shared" si="782"/>
        <v>660672</v>
      </c>
      <c r="XT40" s="9">
        <f>SUM(XT6:XT39)</f>
        <v>75270</v>
      </c>
      <c r="XU40" s="9">
        <f t="shared" ref="XU40" si="1066">SUM(XU6:XU39)</f>
        <v>75270</v>
      </c>
      <c r="XV40" s="9">
        <f t="shared" ref="XV40" si="1067">SUM(XV6:XV39)</f>
        <v>75270</v>
      </c>
      <c r="XW40" s="9">
        <f t="shared" ref="XW40" si="1068">SUM(XW6:XW39)</f>
        <v>75270</v>
      </c>
      <c r="XX40" s="9">
        <f t="shared" ref="XX40" si="1069">SUM(XX6:XX39)</f>
        <v>89720</v>
      </c>
      <c r="XY40" s="9">
        <f t="shared" ref="XY40" si="1070">SUM(XY6:XY39)</f>
        <v>78160</v>
      </c>
      <c r="XZ40" s="9">
        <f t="shared" ref="XZ40" si="1071">SUM(XZ6:XZ39)</f>
        <v>84160</v>
      </c>
      <c r="YA40" s="9">
        <f t="shared" ref="YA40" si="1072">SUM(YA6:YA39)</f>
        <v>84160</v>
      </c>
      <c r="YB40" s="9">
        <f t="shared" ref="YB40" si="1073">SUM(YB6:YB39)</f>
        <v>84160</v>
      </c>
      <c r="YC40" s="9">
        <f t="shared" ref="YC40" si="1074">SUM(YC6:YC39)</f>
        <v>84160</v>
      </c>
      <c r="YD40" s="9">
        <f t="shared" ref="YD40" si="1075">SUM(YD6:YD39)</f>
        <v>84160</v>
      </c>
      <c r="YE40" s="9">
        <f t="shared" ref="YE40" si="1076">SUM(YE6:YE39)</f>
        <v>84160</v>
      </c>
      <c r="YF40" s="25">
        <f t="shared" si="783"/>
        <v>973920</v>
      </c>
      <c r="YG40" s="9">
        <f>SUM(YG6:YG39)</f>
        <v>2250</v>
      </c>
      <c r="YH40" s="9">
        <f t="shared" ref="YH40" si="1077">SUM(YH6:YH39)</f>
        <v>2250</v>
      </c>
      <c r="YI40" s="9">
        <f t="shared" ref="YI40" si="1078">SUM(YI6:YI39)</f>
        <v>2250</v>
      </c>
      <c r="YJ40" s="9">
        <f t="shared" ref="YJ40" si="1079">SUM(YJ6:YJ39)</f>
        <v>2250</v>
      </c>
      <c r="YK40" s="9">
        <f t="shared" ref="YK40" si="1080">SUM(YK6:YK39)</f>
        <v>2250</v>
      </c>
      <c r="YL40" s="9">
        <f t="shared" ref="YL40" si="1081">SUM(YL6:YL39)</f>
        <v>1800</v>
      </c>
      <c r="YM40" s="9">
        <f t="shared" ref="YM40" si="1082">SUM(YM6:YM39)</f>
        <v>1800</v>
      </c>
      <c r="YN40" s="9">
        <f t="shared" ref="YN40" si="1083">SUM(YN6:YN39)</f>
        <v>1800</v>
      </c>
      <c r="YO40" s="9">
        <f t="shared" ref="YO40" si="1084">SUM(YO6:YO39)</f>
        <v>2250</v>
      </c>
      <c r="YP40" s="9">
        <f t="shared" ref="YP40" si="1085">SUM(YP6:YP39)</f>
        <v>2250</v>
      </c>
      <c r="YQ40" s="9">
        <f t="shared" ref="YQ40" si="1086">SUM(YQ6:YQ39)</f>
        <v>2250</v>
      </c>
      <c r="YR40" s="9">
        <f t="shared" ref="YR40" si="1087">SUM(YR6:YR39)</f>
        <v>900</v>
      </c>
      <c r="YS40" s="25">
        <f t="shared" si="784"/>
        <v>24300</v>
      </c>
      <c r="YT40" s="9">
        <f>SUM(YT6:YT39)</f>
        <v>2258</v>
      </c>
      <c r="YU40" s="9">
        <f t="shared" ref="YU40" si="1088">SUM(YU6:YU39)</f>
        <v>2258</v>
      </c>
      <c r="YV40" s="9">
        <f t="shared" ref="YV40" si="1089">SUM(YV6:YV39)</f>
        <v>2258</v>
      </c>
      <c r="YW40" s="9">
        <f t="shared" ref="YW40" si="1090">SUM(YW6:YW39)</f>
        <v>2258</v>
      </c>
      <c r="YX40" s="9">
        <f t="shared" ref="YX40" si="1091">SUM(YX6:YX39)</f>
        <v>2693</v>
      </c>
      <c r="YY40" s="9">
        <f t="shared" ref="YY40" si="1092">SUM(YY6:YY39)</f>
        <v>2345</v>
      </c>
      <c r="YZ40" s="9">
        <f t="shared" ref="YZ40" si="1093">SUM(YZ6:YZ39)</f>
        <v>2345</v>
      </c>
      <c r="ZA40" s="9">
        <f t="shared" ref="ZA40" si="1094">SUM(ZA6:ZA39)</f>
        <v>2345</v>
      </c>
      <c r="ZB40" s="9">
        <f t="shared" ref="ZB40" si="1095">SUM(ZB6:ZB39)</f>
        <v>2345</v>
      </c>
      <c r="ZC40" s="9">
        <f t="shared" ref="ZC40" si="1096">SUM(ZC6:ZC39)</f>
        <v>2345</v>
      </c>
      <c r="ZD40" s="9">
        <f t="shared" ref="ZD40" si="1097">SUM(ZD6:ZD39)</f>
        <v>2345</v>
      </c>
      <c r="ZE40" s="9">
        <f t="shared" ref="ZE40" si="1098">SUM(ZE6:ZE39)</f>
        <v>2345</v>
      </c>
      <c r="ZF40" s="25">
        <f t="shared" si="785"/>
        <v>28140</v>
      </c>
      <c r="ZG40" s="25">
        <f t="shared" si="786"/>
        <v>1026360</v>
      </c>
      <c r="ZH40" s="9">
        <f>SUM(ZH6:ZH39)</f>
        <v>75250</v>
      </c>
      <c r="ZI40" s="9">
        <f t="shared" ref="ZI40" si="1099">SUM(ZI6:ZI39)</f>
        <v>65500</v>
      </c>
      <c r="ZJ40" s="9">
        <f t="shared" ref="ZJ40" si="1100">SUM(ZJ6:ZJ39)</f>
        <v>65500</v>
      </c>
      <c r="ZK40" s="9">
        <f t="shared" ref="ZK40" si="1101">SUM(ZK6:ZK39)</f>
        <v>65500</v>
      </c>
      <c r="ZL40" s="9">
        <f t="shared" ref="ZL40" si="1102">SUM(ZL6:ZL39)</f>
        <v>73500</v>
      </c>
      <c r="ZM40" s="9">
        <f t="shared" ref="ZM40" si="1103">SUM(ZM6:ZM39)</f>
        <v>66900</v>
      </c>
      <c r="ZN40" s="9">
        <f t="shared" ref="ZN40" si="1104">SUM(ZN6:ZN39)</f>
        <v>72900</v>
      </c>
      <c r="ZO40" s="9">
        <f t="shared" ref="ZO40" si="1105">SUM(ZO6:ZO39)</f>
        <v>72900</v>
      </c>
      <c r="ZP40" s="9">
        <f t="shared" ref="ZP40" si="1106">SUM(ZP6:ZP39)</f>
        <v>72900</v>
      </c>
      <c r="ZQ40" s="9">
        <f t="shared" ref="ZQ40" si="1107">SUM(ZQ6:ZQ39)</f>
        <v>72900</v>
      </c>
      <c r="ZR40" s="9">
        <f t="shared" ref="ZR40" si="1108">SUM(ZR6:ZR39)</f>
        <v>72900</v>
      </c>
      <c r="ZS40" s="9">
        <f t="shared" ref="ZS40" si="1109">SUM(ZS6:ZS39)</f>
        <v>72900</v>
      </c>
      <c r="ZT40" s="25">
        <f t="shared" si="787"/>
        <v>849550</v>
      </c>
      <c r="ZU40" s="9">
        <f>SUM(ZU6:ZU39)</f>
        <v>2738</v>
      </c>
      <c r="ZV40" s="9">
        <f t="shared" ref="ZV40" si="1110">SUM(ZV6:ZV39)</f>
        <v>2250</v>
      </c>
      <c r="ZW40" s="9">
        <f t="shared" ref="ZW40" si="1111">SUM(ZW6:ZW39)</f>
        <v>2250</v>
      </c>
      <c r="ZX40" s="9">
        <f t="shared" ref="ZX40" si="1112">SUM(ZX6:ZX39)</f>
        <v>2250</v>
      </c>
      <c r="ZY40" s="9">
        <f t="shared" ref="ZY40" si="1113">SUM(ZY6:ZY39)</f>
        <v>2250</v>
      </c>
      <c r="ZZ40" s="9">
        <f t="shared" ref="ZZ40" si="1114">SUM(ZZ6:ZZ39)</f>
        <v>1800</v>
      </c>
      <c r="AAA40" s="9">
        <f t="shared" ref="AAA40" si="1115">SUM(AAA6:AAA39)</f>
        <v>1800</v>
      </c>
      <c r="AAB40" s="9">
        <f t="shared" ref="AAB40" si="1116">SUM(AAB6:AAB39)</f>
        <v>1800</v>
      </c>
      <c r="AAC40" s="9">
        <f t="shared" ref="AAC40" si="1117">SUM(AAC6:AAC39)</f>
        <v>2250</v>
      </c>
      <c r="AAD40" s="9">
        <f t="shared" ref="AAD40" si="1118">SUM(AAD6:AAD39)</f>
        <v>2250</v>
      </c>
      <c r="AAE40" s="9">
        <f t="shared" ref="AAE40" si="1119">SUM(AAE6:AAE39)</f>
        <v>2250</v>
      </c>
      <c r="AAF40" s="9">
        <f t="shared" ref="AAF40" si="1120">SUM(AAF6:AAF39)</f>
        <v>900</v>
      </c>
      <c r="AAG40" s="25">
        <f t="shared" si="788"/>
        <v>24788</v>
      </c>
      <c r="AAH40" s="9">
        <f>SUM(AAH6:AAH39)</f>
        <v>1381</v>
      </c>
      <c r="AAI40" s="9">
        <f t="shared" ref="AAI40" si="1121">SUM(AAI6:AAI39)</f>
        <v>1381</v>
      </c>
      <c r="AAJ40" s="9">
        <f t="shared" ref="AAJ40" si="1122">SUM(AAJ6:AAJ39)</f>
        <v>1381</v>
      </c>
      <c r="AAK40" s="9">
        <f t="shared" ref="AAK40" si="1123">SUM(AAK6:AAK39)</f>
        <v>1381</v>
      </c>
      <c r="AAL40" s="9">
        <f t="shared" ref="AAL40" si="1124">SUM(AAL6:AAL39)</f>
        <v>1591</v>
      </c>
      <c r="AAM40" s="9">
        <f t="shared" ref="AAM40" si="1125">SUM(AAM6:AAM39)</f>
        <v>1423</v>
      </c>
      <c r="AAN40" s="9">
        <f t="shared" ref="AAN40" si="1126">SUM(AAN6:AAN39)</f>
        <v>1423</v>
      </c>
      <c r="AAO40" s="9">
        <f t="shared" ref="AAO40" si="1127">SUM(AAO6:AAO39)</f>
        <v>1423</v>
      </c>
      <c r="AAP40" s="9">
        <f t="shared" ref="AAP40" si="1128">SUM(AAP6:AAP39)</f>
        <v>1423</v>
      </c>
      <c r="AAQ40" s="9">
        <f t="shared" ref="AAQ40" si="1129">SUM(AAQ6:AAQ39)</f>
        <v>1423</v>
      </c>
      <c r="AAR40" s="9">
        <f t="shared" ref="AAR40" si="1130">SUM(AAR6:AAR39)</f>
        <v>1423</v>
      </c>
      <c r="AAS40" s="9">
        <f t="shared" ref="AAS40" si="1131">SUM(AAS6:AAS39)</f>
        <v>1423</v>
      </c>
      <c r="AAT40" s="25">
        <f t="shared" si="789"/>
        <v>17076</v>
      </c>
      <c r="AAU40" s="25">
        <f t="shared" si="790"/>
        <v>891414</v>
      </c>
      <c r="AAV40" s="9">
        <f>SUM(AAV6:AAV39)</f>
        <v>70880</v>
      </c>
      <c r="AAW40" s="9">
        <f t="shared" ref="AAW40" si="1132">SUM(AAW6:AAW39)</f>
        <v>109880</v>
      </c>
      <c r="AAX40" s="9">
        <f t="shared" ref="AAX40" si="1133">SUM(AAX6:AAX39)</f>
        <v>90380</v>
      </c>
      <c r="AAY40" s="9">
        <f t="shared" ref="AAY40" si="1134">SUM(AAY6:AAY39)</f>
        <v>90380</v>
      </c>
      <c r="AAZ40" s="9">
        <f t="shared" ref="AAZ40" si="1135">SUM(AAZ6:AAZ39)</f>
        <v>105230</v>
      </c>
      <c r="ABA40" s="9">
        <f t="shared" ref="ABA40" si="1136">SUM(ABA6:ABA39)</f>
        <v>72270</v>
      </c>
      <c r="ABB40" s="9">
        <f t="shared" ref="ABB40" si="1137">SUM(ABB6:ABB39)</f>
        <v>78270</v>
      </c>
      <c r="ABC40" s="9">
        <f t="shared" ref="ABC40" si="1138">SUM(ABC6:ABC39)</f>
        <v>78270</v>
      </c>
      <c r="ABD40" s="9">
        <f t="shared" ref="ABD40" si="1139">SUM(ABD6:ABD39)</f>
        <v>78270</v>
      </c>
      <c r="ABE40" s="9">
        <f t="shared" ref="ABE40" si="1140">SUM(ABE6:ABE39)</f>
        <v>78270</v>
      </c>
      <c r="ABF40" s="9">
        <f t="shared" ref="ABF40" si="1141">SUM(ABF6:ABF39)</f>
        <v>78270</v>
      </c>
      <c r="ABG40" s="9">
        <f t="shared" ref="ABG40" si="1142">SUM(ABG6:ABG39)</f>
        <v>78270</v>
      </c>
      <c r="ABH40" s="25">
        <f t="shared" si="791"/>
        <v>1008640</v>
      </c>
      <c r="ABI40" s="9">
        <f>SUM(ABI6:ABI39)</f>
        <v>2250</v>
      </c>
      <c r="ABJ40" s="9">
        <f t="shared" ref="ABJ40" si="1143">SUM(ABJ6:ABJ39)</f>
        <v>3750</v>
      </c>
      <c r="ABK40" s="9">
        <f t="shared" ref="ABK40" si="1144">SUM(ABK6:ABK39)</f>
        <v>3000</v>
      </c>
      <c r="ABL40" s="9">
        <f t="shared" ref="ABL40" si="1145">SUM(ABL6:ABL39)</f>
        <v>3000</v>
      </c>
      <c r="ABM40" s="9">
        <f t="shared" ref="ABM40" si="1146">SUM(ABM6:ABM39)</f>
        <v>3000</v>
      </c>
      <c r="ABN40" s="9">
        <f t="shared" ref="ABN40" si="1147">SUM(ABN6:ABN39)</f>
        <v>1800</v>
      </c>
      <c r="ABO40" s="9">
        <f t="shared" ref="ABO40" si="1148">SUM(ABO6:ABO39)</f>
        <v>1800</v>
      </c>
      <c r="ABP40" s="9">
        <f t="shared" ref="ABP40" si="1149">SUM(ABP6:ABP39)</f>
        <v>1800</v>
      </c>
      <c r="ABQ40" s="9">
        <f t="shared" ref="ABQ40" si="1150">SUM(ABQ6:ABQ39)</f>
        <v>2250</v>
      </c>
      <c r="ABR40" s="9">
        <f t="shared" ref="ABR40" si="1151">SUM(ABR6:ABR39)</f>
        <v>2250</v>
      </c>
      <c r="ABS40" s="9">
        <f t="shared" ref="ABS40" si="1152">SUM(ABS6:ABS39)</f>
        <v>2250</v>
      </c>
      <c r="ABT40" s="9">
        <f t="shared" ref="ABT40" si="1153">SUM(ABT6:ABT39)</f>
        <v>900</v>
      </c>
      <c r="ABU40" s="25">
        <f t="shared" si="792"/>
        <v>28050</v>
      </c>
      <c r="ABV40" s="9">
        <f>SUM(ABV6:ABV39)</f>
        <v>2127</v>
      </c>
      <c r="ABW40" s="9">
        <f t="shared" ref="ABW40" si="1154">SUM(ABW6:ABW39)</f>
        <v>2127</v>
      </c>
      <c r="ABX40" s="9">
        <f t="shared" ref="ABX40" si="1155">SUM(ABX6:ABX39)</f>
        <v>2127</v>
      </c>
      <c r="ABY40" s="9">
        <f t="shared" ref="ABY40" si="1156">SUM(ABY6:ABY39)</f>
        <v>2127</v>
      </c>
      <c r="ABZ40" s="9">
        <f t="shared" ref="ABZ40" si="1157">SUM(ABZ6:ABZ39)</f>
        <v>2571</v>
      </c>
      <c r="ACA40" s="9">
        <f t="shared" ref="ACA40" si="1158">SUM(ACA6:ACA39)</f>
        <v>1583</v>
      </c>
      <c r="ACB40" s="9">
        <f t="shared" ref="ACB40" si="1159">SUM(ACB6:ACB39)</f>
        <v>1583</v>
      </c>
      <c r="ACC40" s="9">
        <f t="shared" ref="ACC40" si="1160">SUM(ACC6:ACC39)</f>
        <v>1583</v>
      </c>
      <c r="ACD40" s="9">
        <f t="shared" ref="ACD40" si="1161">SUM(ACD6:ACD39)</f>
        <v>1583</v>
      </c>
      <c r="ACE40" s="9">
        <f t="shared" ref="ACE40" si="1162">SUM(ACE6:ACE39)</f>
        <v>1583</v>
      </c>
      <c r="ACF40" s="9">
        <f t="shared" ref="ACF40" si="1163">SUM(ACF6:ACF39)</f>
        <v>1583</v>
      </c>
      <c r="ACG40" s="9">
        <f t="shared" ref="ACG40" si="1164">SUM(ACG6:ACG39)</f>
        <v>1583</v>
      </c>
      <c r="ACH40" s="25">
        <f t="shared" si="793"/>
        <v>22160</v>
      </c>
      <c r="ACI40" s="25">
        <f t="shared" si="794"/>
        <v>1058850</v>
      </c>
      <c r="ACJ40" s="9">
        <f>SUM(ACJ6:ACJ39)</f>
        <v>227610</v>
      </c>
      <c r="ACK40" s="9">
        <f t="shared" ref="ACK40" si="1165">SUM(ACK6:ACK39)</f>
        <v>227610</v>
      </c>
      <c r="ACL40" s="9">
        <f t="shared" ref="ACL40" si="1166">SUM(ACL6:ACL39)</f>
        <v>227610</v>
      </c>
      <c r="ACM40" s="9">
        <f t="shared" ref="ACM40" si="1167">SUM(ACM6:ACM39)</f>
        <v>227610</v>
      </c>
      <c r="ACN40" s="9">
        <f t="shared" ref="ACN40" si="1168">SUM(ACN6:ACN39)</f>
        <v>273310</v>
      </c>
      <c r="ACO40" s="9">
        <f t="shared" ref="ACO40" si="1169">SUM(ACO6:ACO39)</f>
        <v>236750</v>
      </c>
      <c r="ACP40" s="9">
        <f t="shared" ref="ACP40" si="1170">SUM(ACP6:ACP39)</f>
        <v>254750</v>
      </c>
      <c r="ACQ40" s="9">
        <f t="shared" ref="ACQ40" si="1171">SUM(ACQ6:ACQ39)</f>
        <v>254750</v>
      </c>
      <c r="ACR40" s="9">
        <f t="shared" ref="ACR40" si="1172">SUM(ACR6:ACR39)</f>
        <v>254750</v>
      </c>
      <c r="ACS40" s="9">
        <f t="shared" ref="ACS40" si="1173">SUM(ACS6:ACS39)</f>
        <v>254750</v>
      </c>
      <c r="ACT40" s="9">
        <f t="shared" ref="ACT40" si="1174">SUM(ACT6:ACT39)</f>
        <v>254750</v>
      </c>
      <c r="ACU40" s="9">
        <f t="shared" ref="ACU40" si="1175">SUM(ACU6:ACU39)</f>
        <v>254750</v>
      </c>
      <c r="ACV40" s="25">
        <f t="shared" si="795"/>
        <v>2949000</v>
      </c>
      <c r="ACW40" s="9">
        <f>SUM(ACW6:ACW39)</f>
        <v>6750</v>
      </c>
      <c r="ACX40" s="9">
        <f t="shared" ref="ACX40" si="1176">SUM(ACX6:ACX39)</f>
        <v>6750</v>
      </c>
      <c r="ACY40" s="9">
        <f t="shared" ref="ACY40" si="1177">SUM(ACY6:ACY39)</f>
        <v>6750</v>
      </c>
      <c r="ACZ40" s="9">
        <f t="shared" ref="ACZ40" si="1178">SUM(ACZ6:ACZ39)</f>
        <v>6750</v>
      </c>
      <c r="ADA40" s="9">
        <f t="shared" ref="ADA40" si="1179">SUM(ADA6:ADA39)</f>
        <v>6750</v>
      </c>
      <c r="ADB40" s="9">
        <f t="shared" ref="ADB40" si="1180">SUM(ADB6:ADB39)</f>
        <v>5400</v>
      </c>
      <c r="ADC40" s="9">
        <f t="shared" ref="ADC40" si="1181">SUM(ADC6:ADC39)</f>
        <v>5400</v>
      </c>
      <c r="ADD40" s="9">
        <f t="shared" ref="ADD40" si="1182">SUM(ADD6:ADD39)</f>
        <v>5400</v>
      </c>
      <c r="ADE40" s="9">
        <f t="shared" ref="ADE40" si="1183">SUM(ADE6:ADE39)</f>
        <v>6750</v>
      </c>
      <c r="ADF40" s="9">
        <f t="shared" ref="ADF40" si="1184">SUM(ADF6:ADF39)</f>
        <v>6750</v>
      </c>
      <c r="ADG40" s="9">
        <f t="shared" ref="ADG40" si="1185">SUM(ADG6:ADG39)</f>
        <v>6750</v>
      </c>
      <c r="ADH40" s="9">
        <f t="shared" ref="ADH40" si="1186">SUM(ADH6:ADH39)</f>
        <v>2700</v>
      </c>
      <c r="ADI40" s="25">
        <f t="shared" si="796"/>
        <v>72900</v>
      </c>
      <c r="ADJ40" s="9">
        <f>SUM(ADJ6:ADJ39)</f>
        <v>6828</v>
      </c>
      <c r="ADK40" s="9">
        <f t="shared" ref="ADK40" si="1187">SUM(ADK6:ADK39)</f>
        <v>6828</v>
      </c>
      <c r="ADL40" s="9">
        <f t="shared" ref="ADL40" si="1188">SUM(ADL6:ADL39)</f>
        <v>6828</v>
      </c>
      <c r="ADM40" s="9">
        <f t="shared" ref="ADM40" si="1189">SUM(ADM6:ADM39)</f>
        <v>6828</v>
      </c>
      <c r="ADN40" s="9">
        <f t="shared" ref="ADN40" si="1190">SUM(ADN6:ADN39)</f>
        <v>8199</v>
      </c>
      <c r="ADO40" s="9">
        <f t="shared" ref="ADO40" si="1191">SUM(ADO6:ADO39)</f>
        <v>7103</v>
      </c>
      <c r="ADP40" s="9">
        <f t="shared" ref="ADP40" si="1192">SUM(ADP6:ADP39)</f>
        <v>7103</v>
      </c>
      <c r="ADQ40" s="9">
        <f t="shared" ref="ADQ40" si="1193">SUM(ADQ6:ADQ39)</f>
        <v>7103</v>
      </c>
      <c r="ADR40" s="9">
        <f t="shared" ref="ADR40" si="1194">SUM(ADR6:ADR39)</f>
        <v>7103</v>
      </c>
      <c r="ADS40" s="9">
        <f t="shared" ref="ADS40" si="1195">SUM(ADS6:ADS39)</f>
        <v>7103</v>
      </c>
      <c r="ADT40" s="9">
        <f t="shared" ref="ADT40" si="1196">SUM(ADT6:ADT39)</f>
        <v>7103</v>
      </c>
      <c r="ADU40" s="9">
        <f t="shared" ref="ADU40" si="1197">SUM(ADU6:ADU39)</f>
        <v>7103</v>
      </c>
      <c r="ADV40" s="25">
        <f t="shared" si="797"/>
        <v>85232</v>
      </c>
      <c r="ADW40" s="25">
        <f t="shared" si="798"/>
        <v>3107132</v>
      </c>
      <c r="ADX40" s="9">
        <f>SUM(ADX6:ADX39)</f>
        <v>46120</v>
      </c>
      <c r="ADY40" s="9">
        <f t="shared" ref="ADY40" si="1198">SUM(ADY6:ADY39)</f>
        <v>46120</v>
      </c>
      <c r="ADZ40" s="9">
        <f t="shared" ref="ADZ40" si="1199">SUM(ADZ6:ADZ39)</f>
        <v>46120</v>
      </c>
      <c r="AEA40" s="9">
        <f t="shared" ref="AEA40" si="1200">SUM(AEA6:AEA39)</f>
        <v>46120</v>
      </c>
      <c r="AEB40" s="9">
        <f t="shared" ref="AEB40" si="1201">SUM(AEB6:AEB39)</f>
        <v>55170</v>
      </c>
      <c r="AEC40" s="9">
        <f t="shared" ref="AEC40" si="1202">SUM(AEC6:AEC39)</f>
        <v>47930</v>
      </c>
      <c r="AED40" s="9">
        <f t="shared" ref="AED40" si="1203">SUM(AED6:AED39)</f>
        <v>51930</v>
      </c>
      <c r="AEE40" s="9">
        <f t="shared" ref="AEE40" si="1204">SUM(AEE6:AEE39)</f>
        <v>51930</v>
      </c>
      <c r="AEF40" s="9">
        <f t="shared" ref="AEF40" si="1205">SUM(AEF6:AEF39)</f>
        <v>51930</v>
      </c>
      <c r="AEG40" s="9">
        <f t="shared" ref="AEG40" si="1206">SUM(AEG6:AEG39)</f>
        <v>51930</v>
      </c>
      <c r="AEH40" s="9">
        <f t="shared" ref="AEH40" si="1207">SUM(AEH6:AEH39)</f>
        <v>51930</v>
      </c>
      <c r="AEI40" s="9">
        <f t="shared" ref="AEI40" si="1208">SUM(AEI6:AEI39)</f>
        <v>51930</v>
      </c>
      <c r="AEJ40" s="25">
        <f t="shared" si="799"/>
        <v>599160</v>
      </c>
      <c r="AEK40" s="9">
        <f>SUM(AEK6:AEK39)</f>
        <v>1500</v>
      </c>
      <c r="AEL40" s="9">
        <f t="shared" ref="AEL40" si="1209">SUM(AEL6:AEL39)</f>
        <v>1500</v>
      </c>
      <c r="AEM40" s="9">
        <f t="shared" ref="AEM40" si="1210">SUM(AEM6:AEM39)</f>
        <v>1500</v>
      </c>
      <c r="AEN40" s="9">
        <f t="shared" ref="AEN40" si="1211">SUM(AEN6:AEN39)</f>
        <v>1500</v>
      </c>
      <c r="AEO40" s="9">
        <f t="shared" ref="AEO40" si="1212">SUM(AEO6:AEO39)</f>
        <v>1500</v>
      </c>
      <c r="AEP40" s="9">
        <f t="shared" ref="AEP40" si="1213">SUM(AEP6:AEP39)</f>
        <v>1200</v>
      </c>
      <c r="AEQ40" s="9">
        <f t="shared" ref="AEQ40" si="1214">SUM(AEQ6:AEQ39)</f>
        <v>1200</v>
      </c>
      <c r="AER40" s="9">
        <f t="shared" ref="AER40" si="1215">SUM(AER6:AER39)</f>
        <v>1200</v>
      </c>
      <c r="AES40" s="9">
        <f t="shared" ref="AES40" si="1216">SUM(AES6:AES39)</f>
        <v>1500</v>
      </c>
      <c r="AET40" s="9">
        <f t="shared" ref="AET40" si="1217">SUM(AET6:AET39)</f>
        <v>1500</v>
      </c>
      <c r="AEU40" s="9">
        <f t="shared" ref="AEU40" si="1218">SUM(AEU6:AEU39)</f>
        <v>1500</v>
      </c>
      <c r="AEV40" s="9">
        <f t="shared" ref="AEV40" si="1219">SUM(AEV6:AEV39)</f>
        <v>600</v>
      </c>
      <c r="AEW40" s="25">
        <f t="shared" si="800"/>
        <v>16200</v>
      </c>
      <c r="AEX40" s="9">
        <f>SUM(AEX6:AEX39)</f>
        <v>1384</v>
      </c>
      <c r="AEY40" s="9">
        <f t="shared" ref="AEY40" si="1220">SUM(AEY6:AEY39)</f>
        <v>1384</v>
      </c>
      <c r="AEZ40" s="9">
        <f t="shared" ref="AEZ40" si="1221">SUM(AEZ6:AEZ39)</f>
        <v>1384</v>
      </c>
      <c r="AFA40" s="9">
        <f t="shared" ref="AFA40" si="1222">SUM(AFA6:AFA39)</f>
        <v>1384</v>
      </c>
      <c r="AFB40" s="9">
        <f t="shared" ref="AFB40" si="1223">SUM(AFB6:AFB39)</f>
        <v>1654</v>
      </c>
      <c r="AFC40" s="9">
        <f t="shared" ref="AFC40" si="1224">SUM(AFC6:AFC39)</f>
        <v>1438</v>
      </c>
      <c r="AFD40" s="9">
        <f t="shared" ref="AFD40" si="1225">SUM(AFD6:AFD39)</f>
        <v>1438</v>
      </c>
      <c r="AFE40" s="9">
        <f t="shared" ref="AFE40" si="1226">SUM(AFE6:AFE39)</f>
        <v>1438</v>
      </c>
      <c r="AFF40" s="9">
        <f t="shared" ref="AFF40" si="1227">SUM(AFF6:AFF39)</f>
        <v>1438</v>
      </c>
      <c r="AFG40" s="9">
        <f t="shared" ref="AFG40" si="1228">SUM(AFG6:AFG39)</f>
        <v>1438</v>
      </c>
      <c r="AFH40" s="9">
        <f t="shared" ref="AFH40" si="1229">SUM(AFH6:AFH39)</f>
        <v>1438</v>
      </c>
      <c r="AFI40" s="9">
        <f t="shared" ref="AFI40" si="1230">SUM(AFI6:AFI39)</f>
        <v>1438</v>
      </c>
      <c r="AFJ40" s="25">
        <f t="shared" si="801"/>
        <v>17256</v>
      </c>
      <c r="AFK40" s="25">
        <f t="shared" si="802"/>
        <v>632616</v>
      </c>
      <c r="AFL40" s="9">
        <f>SUM(AFL6:AFL39)</f>
        <v>277470</v>
      </c>
      <c r="AFM40" s="9">
        <f t="shared" ref="AFM40" si="1231">SUM(AFM6:AFM39)</f>
        <v>303180</v>
      </c>
      <c r="AFN40" s="9">
        <f t="shared" ref="AFN40" si="1232">SUM(AFN6:AFN39)</f>
        <v>303180</v>
      </c>
      <c r="AFO40" s="9">
        <f t="shared" ref="AFO40" si="1233">SUM(AFO6:AFO39)</f>
        <v>303180</v>
      </c>
      <c r="AFP40" s="9">
        <f t="shared" ref="AFP40" si="1234">SUM(AFP6:AFP39)</f>
        <v>394970</v>
      </c>
      <c r="AFQ40" s="9">
        <f t="shared" ref="AFQ40" si="1235">SUM(AFQ6:AFQ39)</f>
        <v>341850</v>
      </c>
      <c r="AFR40" s="9">
        <f t="shared" ref="AFR40" si="1236">SUM(AFR6:AFR39)</f>
        <v>367850</v>
      </c>
      <c r="AFS40" s="9">
        <f t="shared" ref="AFS40" si="1237">SUM(AFS6:AFS39)</f>
        <v>367850</v>
      </c>
      <c r="AFT40" s="9">
        <f t="shared" ref="AFT40" si="1238">SUM(AFT6:AFT39)</f>
        <v>367850</v>
      </c>
      <c r="AFU40" s="9">
        <f t="shared" ref="AFU40" si="1239">SUM(AFU6:AFU39)</f>
        <v>367850</v>
      </c>
      <c r="AFV40" s="9">
        <f t="shared" ref="AFV40" si="1240">SUM(AFV6:AFV39)</f>
        <v>367850</v>
      </c>
      <c r="AFW40" s="9">
        <f t="shared" ref="AFW40" si="1241">SUM(AFW6:AFW39)</f>
        <v>367850</v>
      </c>
      <c r="AFX40" s="25">
        <f t="shared" si="803"/>
        <v>4130930</v>
      </c>
      <c r="AFY40" s="9">
        <f>SUM(AFY6:AFY39)</f>
        <v>8250</v>
      </c>
      <c r="AFZ40" s="9">
        <f t="shared" ref="AFZ40" si="1242">SUM(AFZ6:AFZ39)</f>
        <v>9000</v>
      </c>
      <c r="AGA40" s="9">
        <f t="shared" ref="AGA40" si="1243">SUM(AGA6:AGA39)</f>
        <v>9000</v>
      </c>
      <c r="AGB40" s="9">
        <f t="shared" ref="AGB40" si="1244">SUM(AGB6:AGB39)</f>
        <v>9000</v>
      </c>
      <c r="AGC40" s="9">
        <f t="shared" ref="AGC40" si="1245">SUM(AGC6:AGC39)</f>
        <v>9750</v>
      </c>
      <c r="AGD40" s="9">
        <f t="shared" ref="AGD40" si="1246">SUM(AGD6:AGD39)</f>
        <v>9750</v>
      </c>
      <c r="AGE40" s="9">
        <f t="shared" ref="AGE40" si="1247">SUM(AGE6:AGE39)</f>
        <v>9750</v>
      </c>
      <c r="AGF40" s="9">
        <f t="shared" ref="AGF40" si="1248">SUM(AGF6:AGF39)</f>
        <v>7800</v>
      </c>
      <c r="AGG40" s="9">
        <f t="shared" ref="AGG40" si="1249">SUM(AGG6:AGG39)</f>
        <v>9750</v>
      </c>
      <c r="AGH40" s="9">
        <f t="shared" ref="AGH40" si="1250">SUM(AGH6:AGH39)</f>
        <v>9750</v>
      </c>
      <c r="AGI40" s="9">
        <f t="shared" ref="AGI40" si="1251">SUM(AGI6:AGI39)</f>
        <v>9750</v>
      </c>
      <c r="AGJ40" s="9">
        <f t="shared" ref="AGJ40" si="1252">SUM(AGJ6:AGJ39)</f>
        <v>3900</v>
      </c>
      <c r="AGK40" s="25">
        <f t="shared" si="804"/>
        <v>105450</v>
      </c>
      <c r="AGL40" s="9">
        <f>SUM(AGL6:AGL39)</f>
        <v>6815</v>
      </c>
      <c r="AGM40" s="9">
        <f t="shared" ref="AGM40" si="1253">SUM(AGM6:AGM39)</f>
        <v>7586</v>
      </c>
      <c r="AGN40" s="9">
        <f t="shared" ref="AGN40" si="1254">SUM(AGN6:AGN39)</f>
        <v>7586</v>
      </c>
      <c r="AGO40" s="9">
        <f t="shared" ref="AGO40" si="1255">SUM(AGO6:AGO39)</f>
        <v>7586</v>
      </c>
      <c r="AGP40" s="9">
        <f t="shared" ref="AGP40" si="1256">SUM(AGP6:AGP39)</f>
        <v>10007</v>
      </c>
      <c r="AGQ40" s="9">
        <f t="shared" ref="AGQ40" si="1257">SUM(AGQ6:AGQ39)</f>
        <v>8683</v>
      </c>
      <c r="AGR40" s="9">
        <f t="shared" ref="AGR40" si="1258">SUM(AGR6:AGR39)</f>
        <v>8683</v>
      </c>
      <c r="AGS40" s="9">
        <f t="shared" ref="AGS40" si="1259">SUM(AGS6:AGS39)</f>
        <v>8683</v>
      </c>
      <c r="AGT40" s="9">
        <f t="shared" ref="AGT40" si="1260">SUM(AGT6:AGT39)</f>
        <v>8683</v>
      </c>
      <c r="AGU40" s="9">
        <f t="shared" ref="AGU40" si="1261">SUM(AGU6:AGU39)</f>
        <v>8683</v>
      </c>
      <c r="AGV40" s="9">
        <f t="shared" ref="AGV40" si="1262">SUM(AGV6:AGV39)</f>
        <v>8683</v>
      </c>
      <c r="AGW40" s="9">
        <f t="shared" ref="AGW40" si="1263">SUM(AGW6:AGW39)</f>
        <v>8683</v>
      </c>
      <c r="AGX40" s="25">
        <f t="shared" si="805"/>
        <v>100361</v>
      </c>
      <c r="AGY40" s="25">
        <f t="shared" si="806"/>
        <v>4336741</v>
      </c>
      <c r="AGZ40" s="9">
        <f>SUM(AGZ6:AGZ39)</f>
        <v>0</v>
      </c>
      <c r="AHA40" s="9">
        <f t="shared" ref="AHA40" si="1264">SUM(AHA6:AHA39)</f>
        <v>0</v>
      </c>
      <c r="AHB40" s="9">
        <f t="shared" ref="AHB40" si="1265">SUM(AHB6:AHB39)</f>
        <v>0</v>
      </c>
      <c r="AHC40" s="9">
        <f t="shared" ref="AHC40" si="1266">SUM(AHC6:AHC39)</f>
        <v>0</v>
      </c>
      <c r="AHD40" s="9">
        <f t="shared" ref="AHD40" si="1267">SUM(AHD6:AHD39)</f>
        <v>0</v>
      </c>
      <c r="AHE40" s="9">
        <f t="shared" ref="AHE40" si="1268">SUM(AHE6:AHE39)</f>
        <v>0</v>
      </c>
      <c r="AHF40" s="9">
        <f t="shared" ref="AHF40" si="1269">SUM(AHF6:AHF39)</f>
        <v>0</v>
      </c>
      <c r="AHG40" s="9">
        <f t="shared" ref="AHG40" si="1270">SUM(AHG6:AHG39)</f>
        <v>0</v>
      </c>
      <c r="AHH40" s="9">
        <f t="shared" ref="AHH40" si="1271">SUM(AHH6:AHH39)</f>
        <v>0</v>
      </c>
      <c r="AHI40" s="9">
        <f t="shared" ref="AHI40" si="1272">SUM(AHI6:AHI39)</f>
        <v>0</v>
      </c>
      <c r="AHJ40" s="9">
        <f t="shared" ref="AHJ40" si="1273">SUM(AHJ6:AHJ39)</f>
        <v>0</v>
      </c>
      <c r="AHK40" s="9">
        <f t="shared" ref="AHK40" si="1274">SUM(AHK6:AHK39)</f>
        <v>0</v>
      </c>
      <c r="AHL40" s="25">
        <f t="shared" si="807"/>
        <v>0</v>
      </c>
      <c r="AHM40" s="9">
        <f>SUM(AHM6:AHM39)</f>
        <v>0</v>
      </c>
      <c r="AHN40" s="9">
        <f t="shared" ref="AHN40" si="1275">SUM(AHN6:AHN39)</f>
        <v>0</v>
      </c>
      <c r="AHO40" s="9">
        <f t="shared" ref="AHO40" si="1276">SUM(AHO6:AHO39)</f>
        <v>0</v>
      </c>
      <c r="AHP40" s="9">
        <f t="shared" ref="AHP40" si="1277">SUM(AHP6:AHP39)</f>
        <v>0</v>
      </c>
      <c r="AHQ40" s="9">
        <f t="shared" ref="AHQ40" si="1278">SUM(AHQ6:AHQ39)</f>
        <v>0</v>
      </c>
      <c r="AHR40" s="9">
        <f t="shared" ref="AHR40" si="1279">SUM(AHR6:AHR39)</f>
        <v>0</v>
      </c>
      <c r="AHS40" s="9">
        <f t="shared" ref="AHS40" si="1280">SUM(AHS6:AHS39)</f>
        <v>0</v>
      </c>
      <c r="AHT40" s="9">
        <f t="shared" ref="AHT40" si="1281">SUM(AHT6:AHT39)</f>
        <v>0</v>
      </c>
      <c r="AHU40" s="9">
        <f t="shared" ref="AHU40" si="1282">SUM(AHU6:AHU39)</f>
        <v>0</v>
      </c>
      <c r="AHV40" s="9">
        <f t="shared" ref="AHV40" si="1283">SUM(AHV6:AHV39)</f>
        <v>0</v>
      </c>
      <c r="AHW40" s="9">
        <f t="shared" ref="AHW40" si="1284">SUM(AHW6:AHW39)</f>
        <v>0</v>
      </c>
      <c r="AHX40" s="9">
        <f t="shared" ref="AHX40" si="1285">SUM(AHX6:AHX39)</f>
        <v>0</v>
      </c>
      <c r="AHY40" s="25">
        <f t="shared" si="808"/>
        <v>0</v>
      </c>
      <c r="AHZ40" s="9">
        <f>SUM(AHZ6:AHZ39)</f>
        <v>0</v>
      </c>
      <c r="AIA40" s="9">
        <f t="shared" ref="AIA40" si="1286">SUM(AIA6:AIA39)</f>
        <v>0</v>
      </c>
      <c r="AIB40" s="9">
        <f t="shared" ref="AIB40" si="1287">SUM(AIB6:AIB39)</f>
        <v>0</v>
      </c>
      <c r="AIC40" s="9">
        <f t="shared" ref="AIC40" si="1288">SUM(AIC6:AIC39)</f>
        <v>0</v>
      </c>
      <c r="AID40" s="9">
        <f t="shared" ref="AID40" si="1289">SUM(AID6:AID39)</f>
        <v>0</v>
      </c>
      <c r="AIE40" s="9">
        <f t="shared" ref="AIE40" si="1290">SUM(AIE6:AIE39)</f>
        <v>0</v>
      </c>
      <c r="AIF40" s="9">
        <f t="shared" ref="AIF40" si="1291">SUM(AIF6:AIF39)</f>
        <v>0</v>
      </c>
      <c r="AIG40" s="9">
        <f t="shared" ref="AIG40" si="1292">SUM(AIG6:AIG39)</f>
        <v>0</v>
      </c>
      <c r="AIH40" s="9">
        <f t="shared" ref="AIH40" si="1293">SUM(AIH6:AIH39)</f>
        <v>0</v>
      </c>
      <c r="AII40" s="9">
        <f t="shared" ref="AII40" si="1294">SUM(AII6:AII39)</f>
        <v>0</v>
      </c>
      <c r="AIJ40" s="9">
        <f t="shared" ref="AIJ40" si="1295">SUM(AIJ6:AIJ39)</f>
        <v>0</v>
      </c>
      <c r="AIK40" s="9">
        <f t="shared" ref="AIK40" si="1296">SUM(AIK6:AIK39)</f>
        <v>0</v>
      </c>
      <c r="AIL40" s="25">
        <f t="shared" si="809"/>
        <v>0</v>
      </c>
      <c r="AIM40" s="25">
        <f t="shared" si="810"/>
        <v>0</v>
      </c>
      <c r="AIN40" s="9">
        <f>SUM(AIN6:AIN39)</f>
        <v>0</v>
      </c>
      <c r="AIO40" s="9">
        <f t="shared" ref="AIO40" si="1297">SUM(AIO6:AIO39)</f>
        <v>0</v>
      </c>
      <c r="AIP40" s="9">
        <f t="shared" ref="AIP40" si="1298">SUM(AIP6:AIP39)</f>
        <v>0</v>
      </c>
      <c r="AIQ40" s="9">
        <f t="shared" ref="AIQ40" si="1299">SUM(AIQ6:AIQ39)</f>
        <v>0</v>
      </c>
      <c r="AIR40" s="9">
        <f t="shared" ref="AIR40" si="1300">SUM(AIR6:AIR39)</f>
        <v>0</v>
      </c>
      <c r="AIS40" s="9">
        <f t="shared" ref="AIS40" si="1301">SUM(AIS6:AIS39)</f>
        <v>0</v>
      </c>
      <c r="AIT40" s="9">
        <f t="shared" ref="AIT40" si="1302">SUM(AIT6:AIT39)</f>
        <v>0</v>
      </c>
      <c r="AIU40" s="9">
        <f t="shared" ref="AIU40" si="1303">SUM(AIU6:AIU39)</f>
        <v>0</v>
      </c>
      <c r="AIV40" s="9">
        <f t="shared" ref="AIV40" si="1304">SUM(AIV6:AIV39)</f>
        <v>0</v>
      </c>
      <c r="AIW40" s="9">
        <f t="shared" ref="AIW40" si="1305">SUM(AIW6:AIW39)</f>
        <v>0</v>
      </c>
      <c r="AIX40" s="9">
        <f t="shared" ref="AIX40" si="1306">SUM(AIX6:AIX39)</f>
        <v>0</v>
      </c>
      <c r="AIY40" s="9">
        <f t="shared" ref="AIY40" si="1307">SUM(AIY6:AIY39)</f>
        <v>0</v>
      </c>
      <c r="AIZ40" s="25">
        <f t="shared" si="811"/>
        <v>0</v>
      </c>
      <c r="AJA40" s="9">
        <f>SUM(AJA6:AJA39)</f>
        <v>0</v>
      </c>
      <c r="AJB40" s="9">
        <f t="shared" ref="AJB40" si="1308">SUM(AJB6:AJB39)</f>
        <v>0</v>
      </c>
      <c r="AJC40" s="9">
        <f t="shared" ref="AJC40" si="1309">SUM(AJC6:AJC39)</f>
        <v>0</v>
      </c>
      <c r="AJD40" s="9">
        <f t="shared" ref="AJD40" si="1310">SUM(AJD6:AJD39)</f>
        <v>0</v>
      </c>
      <c r="AJE40" s="9">
        <f t="shared" ref="AJE40" si="1311">SUM(AJE6:AJE39)</f>
        <v>0</v>
      </c>
      <c r="AJF40" s="9">
        <f t="shared" ref="AJF40" si="1312">SUM(AJF6:AJF39)</f>
        <v>0</v>
      </c>
      <c r="AJG40" s="9">
        <f t="shared" ref="AJG40" si="1313">SUM(AJG6:AJG39)</f>
        <v>0</v>
      </c>
      <c r="AJH40" s="9">
        <f t="shared" ref="AJH40" si="1314">SUM(AJH6:AJH39)</f>
        <v>0</v>
      </c>
      <c r="AJI40" s="9">
        <f t="shared" ref="AJI40" si="1315">SUM(AJI6:AJI39)</f>
        <v>0</v>
      </c>
      <c r="AJJ40" s="9">
        <f t="shared" ref="AJJ40" si="1316">SUM(AJJ6:AJJ39)</f>
        <v>0</v>
      </c>
      <c r="AJK40" s="9">
        <f t="shared" ref="AJK40" si="1317">SUM(AJK6:AJK39)</f>
        <v>0</v>
      </c>
      <c r="AJL40" s="9">
        <f t="shared" ref="AJL40" si="1318">SUM(AJL6:AJL39)</f>
        <v>0</v>
      </c>
      <c r="AJM40" s="25">
        <f t="shared" si="812"/>
        <v>0</v>
      </c>
      <c r="AJN40" s="9">
        <f>SUM(AJN6:AJN39)</f>
        <v>0</v>
      </c>
      <c r="AJO40" s="9">
        <f t="shared" ref="AJO40" si="1319">SUM(AJO6:AJO39)</f>
        <v>0</v>
      </c>
      <c r="AJP40" s="9">
        <f t="shared" ref="AJP40" si="1320">SUM(AJP6:AJP39)</f>
        <v>0</v>
      </c>
      <c r="AJQ40" s="9">
        <f t="shared" ref="AJQ40" si="1321">SUM(AJQ6:AJQ39)</f>
        <v>0</v>
      </c>
      <c r="AJR40" s="9">
        <f t="shared" ref="AJR40" si="1322">SUM(AJR6:AJR39)</f>
        <v>0</v>
      </c>
      <c r="AJS40" s="9">
        <f t="shared" ref="AJS40" si="1323">SUM(AJS6:AJS39)</f>
        <v>0</v>
      </c>
      <c r="AJT40" s="9">
        <f t="shared" ref="AJT40" si="1324">SUM(AJT6:AJT39)</f>
        <v>0</v>
      </c>
      <c r="AJU40" s="9">
        <f t="shared" ref="AJU40" si="1325">SUM(AJU6:AJU39)</f>
        <v>0</v>
      </c>
      <c r="AJV40" s="9">
        <f t="shared" ref="AJV40" si="1326">SUM(AJV6:AJV39)</f>
        <v>0</v>
      </c>
      <c r="AJW40" s="9">
        <f t="shared" ref="AJW40" si="1327">SUM(AJW6:AJW39)</f>
        <v>0</v>
      </c>
      <c r="AJX40" s="9">
        <f t="shared" ref="AJX40" si="1328">SUM(AJX6:AJX39)</f>
        <v>0</v>
      </c>
      <c r="AJY40" s="9">
        <f t="shared" ref="AJY40" si="1329">SUM(AJY6:AJY39)</f>
        <v>0</v>
      </c>
      <c r="AJZ40" s="25">
        <f t="shared" si="813"/>
        <v>0</v>
      </c>
      <c r="AKA40" s="25">
        <f t="shared" si="814"/>
        <v>0</v>
      </c>
      <c r="AKB40" s="26">
        <f>+AQ40+CE40+DS40+FG40+GU40+II40+JW40+LK40+MY40+OM40+QA40+RO40+TC40+UQ40+WE40+XS40+ZG40+AAU40+ACI40+ADW40+AFK40+AGY40+AIM40+AKA40</f>
        <v>52903357.200000003</v>
      </c>
    </row>
    <row r="41" spans="1:964" ht="21.75" thickTop="1" x14ac:dyDescent="0.35"/>
    <row r="42" spans="1:964" x14ac:dyDescent="0.55000000000000004">
      <c r="A42" s="1" t="s">
        <v>111</v>
      </c>
      <c r="IJ42" s="40"/>
      <c r="IW42" s="40"/>
      <c r="JJ42" s="40"/>
    </row>
    <row r="43" spans="1:964" x14ac:dyDescent="0.55000000000000004">
      <c r="A43" s="41" t="s">
        <v>109</v>
      </c>
      <c r="H43" s="1">
        <v>4040</v>
      </c>
      <c r="AH43" s="1">
        <v>120</v>
      </c>
      <c r="AV43" s="1">
        <v>21440</v>
      </c>
      <c r="BV43" s="1">
        <v>500</v>
      </c>
      <c r="CJ43" s="1">
        <v>18277.419999999998</v>
      </c>
      <c r="DJ43" s="1">
        <v>548</v>
      </c>
      <c r="DT43" s="1">
        <v>5308.33</v>
      </c>
      <c r="DV43" s="1">
        <v>22750</v>
      </c>
      <c r="DX43" s="1">
        <v>12080</v>
      </c>
      <c r="EG43" s="1">
        <v>265</v>
      </c>
      <c r="EI43" s="1">
        <v>750</v>
      </c>
      <c r="EX43" s="1">
        <v>248</v>
      </c>
      <c r="FL43" s="1">
        <v>81920</v>
      </c>
      <c r="GL43" s="1">
        <v>2236</v>
      </c>
      <c r="GW43" s="1">
        <v>19500</v>
      </c>
      <c r="GZ43" s="1">
        <v>51920</v>
      </c>
      <c r="HJ43" s="1">
        <v>750</v>
      </c>
      <c r="HZ43" s="1">
        <v>1444</v>
      </c>
      <c r="IK43" s="1">
        <v>19500</v>
      </c>
      <c r="IN43" s="1">
        <v>46940.97</v>
      </c>
      <c r="IX43" s="1">
        <v>750</v>
      </c>
      <c r="JN43" s="1">
        <v>1013</v>
      </c>
      <c r="KB43" s="1">
        <v>7880</v>
      </c>
      <c r="LB43" s="1">
        <v>120</v>
      </c>
      <c r="LP43" s="1">
        <v>19440</v>
      </c>
      <c r="MP43" s="1">
        <v>584</v>
      </c>
      <c r="ND43" s="1">
        <v>47680</v>
      </c>
      <c r="OD43" s="1">
        <v>516</v>
      </c>
      <c r="OR43" s="1">
        <v>27400</v>
      </c>
      <c r="PR43" s="1">
        <v>564</v>
      </c>
      <c r="QC43" s="1">
        <v>19500</v>
      </c>
      <c r="QF43" s="1">
        <f>52320+3720</f>
        <v>56040</v>
      </c>
      <c r="QP43" s="1">
        <v>750</v>
      </c>
      <c r="RF43" s="1">
        <v>1572</v>
      </c>
      <c r="RT43" s="1">
        <v>16920</v>
      </c>
      <c r="ST43" s="1">
        <v>424</v>
      </c>
      <c r="TH43" s="1">
        <v>59080</v>
      </c>
      <c r="UH43" s="1">
        <v>1192</v>
      </c>
      <c r="UV43" s="1">
        <v>12080</v>
      </c>
      <c r="VV43" s="1">
        <v>364</v>
      </c>
      <c r="WJ43" s="1">
        <v>8440</v>
      </c>
      <c r="XJ43" s="1">
        <v>112</v>
      </c>
      <c r="XX43" s="1">
        <v>11560</v>
      </c>
      <c r="YX43" s="1">
        <v>348</v>
      </c>
      <c r="ZH43" s="1">
        <v>9750</v>
      </c>
      <c r="ZL43" s="1">
        <v>6600</v>
      </c>
      <c r="ZU43" s="1">
        <v>488</v>
      </c>
      <c r="AAL43" s="1">
        <v>168</v>
      </c>
      <c r="AAW43" s="1">
        <v>19500</v>
      </c>
      <c r="AAZ43" s="1">
        <v>11880</v>
      </c>
      <c r="ABJ43" s="1">
        <v>750</v>
      </c>
      <c r="ABZ43" s="1">
        <v>356</v>
      </c>
      <c r="ACN43" s="1">
        <v>36560</v>
      </c>
      <c r="ADN43" s="1">
        <v>1096</v>
      </c>
      <c r="AEB43" s="1">
        <v>7240</v>
      </c>
      <c r="AFB43" s="1">
        <v>216</v>
      </c>
      <c r="AFP43" s="1">
        <v>53120</v>
      </c>
      <c r="AGP43" s="1">
        <v>1324</v>
      </c>
    </row>
    <row r="44" spans="1:964" x14ac:dyDescent="0.55000000000000004">
      <c r="A44" s="1" t="s">
        <v>112</v>
      </c>
    </row>
    <row r="45" spans="1:964" x14ac:dyDescent="0.55000000000000004">
      <c r="A45" s="1" t="s">
        <v>110</v>
      </c>
    </row>
    <row r="46" spans="1:964" x14ac:dyDescent="0.55000000000000004">
      <c r="A46" s="1" t="s">
        <v>125</v>
      </c>
      <c r="T46" s="1">
        <v>160000</v>
      </c>
      <c r="U46" s="1">
        <v>2566.41</v>
      </c>
    </row>
    <row r="47" spans="1:964" x14ac:dyDescent="0.55000000000000004">
      <c r="A47" s="1" t="s">
        <v>126</v>
      </c>
      <c r="AG47" s="1">
        <v>6944.3</v>
      </c>
      <c r="AI47" s="1">
        <v>6997.8</v>
      </c>
      <c r="AL47" s="1">
        <v>7217.15</v>
      </c>
      <c r="AO47" s="1">
        <v>7490</v>
      </c>
    </row>
    <row r="48" spans="1:964" x14ac:dyDescent="0.55000000000000004">
      <c r="A48" s="33" t="s">
        <v>100</v>
      </c>
    </row>
  </sheetData>
  <mergeCells count="122">
    <mergeCell ref="GV4:HH4"/>
    <mergeCell ref="HI4:HU4"/>
    <mergeCell ref="CF3:DS3"/>
    <mergeCell ref="DF4:DR4"/>
    <mergeCell ref="GH4:GT4"/>
    <mergeCell ref="EG4:ES4"/>
    <mergeCell ref="ET4:FF4"/>
    <mergeCell ref="FH4:FT4"/>
    <mergeCell ref="FU4:GG4"/>
    <mergeCell ref="DS4:DS5"/>
    <mergeCell ref="FG4:FG5"/>
    <mergeCell ref="GU4:GU5"/>
    <mergeCell ref="A1:F1"/>
    <mergeCell ref="A3:A4"/>
    <mergeCell ref="B3:B4"/>
    <mergeCell ref="D3:AQ3"/>
    <mergeCell ref="AR3:CE3"/>
    <mergeCell ref="AQ4:AQ5"/>
    <mergeCell ref="CE4:CE5"/>
    <mergeCell ref="AKB3:AKB4"/>
    <mergeCell ref="D4:P4"/>
    <mergeCell ref="Q4:AC4"/>
    <mergeCell ref="AD4:AP4"/>
    <mergeCell ref="AR4:BD4"/>
    <mergeCell ref="BE4:BQ4"/>
    <mergeCell ref="BR4:CD4"/>
    <mergeCell ref="CF4:CR4"/>
    <mergeCell ref="CS4:DE4"/>
    <mergeCell ref="DT3:FG3"/>
    <mergeCell ref="FH3:GU3"/>
    <mergeCell ref="GV3:II3"/>
    <mergeCell ref="IJ3:JW3"/>
    <mergeCell ref="JX3:LK3"/>
    <mergeCell ref="DT4:EF4"/>
    <mergeCell ref="LL3:MY3"/>
    <mergeCell ref="HV4:IH4"/>
    <mergeCell ref="IJ4:IV4"/>
    <mergeCell ref="IW4:JI4"/>
    <mergeCell ref="JJ4:JV4"/>
    <mergeCell ref="JX4:KJ4"/>
    <mergeCell ref="II4:II5"/>
    <mergeCell ref="JW4:JW5"/>
    <mergeCell ref="KK4:KW4"/>
    <mergeCell ref="KX4:LJ4"/>
    <mergeCell ref="LL4:LX4"/>
    <mergeCell ref="LY4:MK4"/>
    <mergeCell ref="MZ4:NL4"/>
    <mergeCell ref="ML4:MX4"/>
    <mergeCell ref="LK4:LK5"/>
    <mergeCell ref="MY4:MY5"/>
    <mergeCell ref="NM4:NY4"/>
    <mergeCell ref="NZ4:OL4"/>
    <mergeCell ref="ON3:QA3"/>
    <mergeCell ref="ON4:OZ4"/>
    <mergeCell ref="PA4:PM4"/>
    <mergeCell ref="PN4:PZ4"/>
    <mergeCell ref="MZ3:OM3"/>
    <mergeCell ref="OM4:OM5"/>
    <mergeCell ref="QA4:QA5"/>
    <mergeCell ref="QB3:RO3"/>
    <mergeCell ref="QB4:QN4"/>
    <mergeCell ref="QO4:RA4"/>
    <mergeCell ref="RB4:RN4"/>
    <mergeCell ref="RP3:TC3"/>
    <mergeCell ref="RP4:SB4"/>
    <mergeCell ref="SC4:SO4"/>
    <mergeCell ref="SP4:TB4"/>
    <mergeCell ref="RO4:RO5"/>
    <mergeCell ref="TC4:TC5"/>
    <mergeCell ref="TD3:UQ3"/>
    <mergeCell ref="TD4:TP4"/>
    <mergeCell ref="TQ4:UC4"/>
    <mergeCell ref="UD4:UP4"/>
    <mergeCell ref="UR3:WE3"/>
    <mergeCell ref="UR4:VD4"/>
    <mergeCell ref="VE4:VQ4"/>
    <mergeCell ref="VR4:WD4"/>
    <mergeCell ref="UQ4:UQ5"/>
    <mergeCell ref="WE4:WE5"/>
    <mergeCell ref="WF3:XS3"/>
    <mergeCell ref="WF4:WR4"/>
    <mergeCell ref="WS4:XE4"/>
    <mergeCell ref="XF4:XR4"/>
    <mergeCell ref="XT3:ZG3"/>
    <mergeCell ref="XT4:YF4"/>
    <mergeCell ref="YG4:YS4"/>
    <mergeCell ref="YT4:ZF4"/>
    <mergeCell ref="XS4:XS5"/>
    <mergeCell ref="ZG4:ZG5"/>
    <mergeCell ref="ZH3:AAU3"/>
    <mergeCell ref="ZH4:ZT4"/>
    <mergeCell ref="ZU4:AAG4"/>
    <mergeCell ref="AAH4:AAT4"/>
    <mergeCell ref="AAV3:ACI3"/>
    <mergeCell ref="AAV4:ABH4"/>
    <mergeCell ref="ABI4:ABU4"/>
    <mergeCell ref="ABV4:ACH4"/>
    <mergeCell ref="AAU4:AAU5"/>
    <mergeCell ref="ACI4:ACI5"/>
    <mergeCell ref="ACJ3:ADW3"/>
    <mergeCell ref="ACJ4:ACV4"/>
    <mergeCell ref="ACW4:ADI4"/>
    <mergeCell ref="ADJ4:ADV4"/>
    <mergeCell ref="ADX3:AFK3"/>
    <mergeCell ref="ADX4:AEJ4"/>
    <mergeCell ref="AEK4:AEW4"/>
    <mergeCell ref="AEX4:AFJ4"/>
    <mergeCell ref="ADW4:ADW5"/>
    <mergeCell ref="AFK4:AFK5"/>
    <mergeCell ref="AIN3:AKA3"/>
    <mergeCell ref="AIN4:AIZ4"/>
    <mergeCell ref="AJA4:AJM4"/>
    <mergeCell ref="AJN4:AJZ4"/>
    <mergeCell ref="AFL3:AGY3"/>
    <mergeCell ref="AFL4:AFX4"/>
    <mergeCell ref="AFY4:AGK4"/>
    <mergeCell ref="AGL4:AGX4"/>
    <mergeCell ref="AGZ3:AIM3"/>
    <mergeCell ref="AGZ4:AHL4"/>
    <mergeCell ref="AHM4:AHY4"/>
    <mergeCell ref="AHZ4:AIL4"/>
    <mergeCell ref="AGY4:AGY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บริหาร</vt:lpstr>
      <vt:lpstr>ศิลปศาสตร์</vt:lpstr>
      <vt:lpstr>วิทยาลัยเพาะช่าง</vt:lpstr>
      <vt:lpstr>วิศวกรรมศาสตร์</vt:lpstr>
      <vt:lpstr>สถาปัตยกรรม</vt:lpstr>
      <vt:lpstr>วิทยาศาสตร์</vt:lpstr>
      <vt:lpstr>อุต+โรงแรม</vt:lpstr>
      <vt:lpstr>อุต+เทคโนฯ</vt:lpstr>
      <vt:lpstr>ส่วนกลาง</vt:lpstr>
      <vt:lpstr>สำนักวิทยาเขตวังไกล</vt:lpstr>
      <vt:lpstr>สำนักงานการศึกษาทางไกล</vt:lpstr>
      <vt:lpstr>บริหาร!Print_Titles</vt:lpstr>
      <vt:lpstr>วิทยาลัยเพาะช่าง!Print_Titles</vt:lpstr>
      <vt:lpstr>วิทยาศาสตร์!Print_Titles</vt:lpstr>
      <vt:lpstr>วิศวกรรมศาสตร์!Print_Titles</vt:lpstr>
      <vt:lpstr>ศิลปศาสตร์!Print_Titles</vt:lpstr>
      <vt:lpstr>สถาปัตยกรรม!Print_Titles</vt:lpstr>
      <vt:lpstr>ส่วนกลาง!Print_Titles</vt:lpstr>
      <vt:lpstr>'อุต+โรงแรม'!Print_Titles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FIS_Nai</dc:creator>
  <cp:lastModifiedBy>Na</cp:lastModifiedBy>
  <cp:lastPrinted>2021-08-16T14:53:15Z</cp:lastPrinted>
  <dcterms:created xsi:type="dcterms:W3CDTF">2018-05-07T04:04:02Z</dcterms:created>
  <dcterms:modified xsi:type="dcterms:W3CDTF">2021-08-17T07:01:03Z</dcterms:modified>
</cp:coreProperties>
</file>