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35" windowWidth="19875" windowHeight="7710"/>
  </bookViews>
  <sheets>
    <sheet name="ค่าเสื่อมราคา ปี 63" sheetId="1" r:id="rId1"/>
  </sheets>
  <externalReferences>
    <externalReference r:id="rId2"/>
  </externalReferences>
  <definedNames>
    <definedName name="_xlnm._FilterDatabase" localSheetId="0" hidden="1">'ค่าเสื่อมราคา ปี 63'!$A$4:$S$107</definedName>
    <definedName name="_xlnm.Print_Titles" localSheetId="0">'ค่าเสื่อมราคา ปี 63'!$1:$4</definedName>
  </definedNames>
  <calcPr calcId="144525"/>
</workbook>
</file>

<file path=xl/calcChain.xml><?xml version="1.0" encoding="utf-8"?>
<calcChain xmlns="http://schemas.openxmlformats.org/spreadsheetml/2006/main">
  <c r="B125" i="1" l="1"/>
  <c r="AF102" i="1"/>
  <c r="AE102" i="1"/>
  <c r="AD102" i="1"/>
  <c r="AC102" i="1"/>
  <c r="AB102" i="1"/>
  <c r="AA102" i="1"/>
  <c r="Z102" i="1"/>
  <c r="X102" i="1"/>
  <c r="W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F101" i="1"/>
  <c r="AE101" i="1"/>
  <c r="AD101" i="1"/>
  <c r="AC101" i="1"/>
  <c r="AB101" i="1"/>
  <c r="AA101" i="1"/>
  <c r="Z101" i="1"/>
  <c r="X101" i="1"/>
  <c r="W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F100" i="1"/>
  <c r="AE100" i="1"/>
  <c r="AD100" i="1"/>
  <c r="AC100" i="1"/>
  <c r="AB100" i="1"/>
  <c r="AA100" i="1"/>
  <c r="Z100" i="1"/>
  <c r="X100" i="1"/>
  <c r="U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F88" i="1"/>
  <c r="AE88" i="1"/>
  <c r="AD88" i="1"/>
  <c r="AC88" i="1"/>
  <c r="AB88" i="1"/>
  <c r="AA88" i="1"/>
  <c r="Z88" i="1"/>
  <c r="Y88" i="1"/>
  <c r="X88" i="1"/>
  <c r="W88" i="1"/>
  <c r="U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7" i="1"/>
  <c r="A86" i="1"/>
  <c r="Y85" i="1"/>
  <c r="T85" i="1"/>
  <c r="A85" i="1"/>
  <c r="A84" i="1"/>
  <c r="A83" i="1"/>
  <c r="AF82" i="1"/>
  <c r="AA82" i="1"/>
  <c r="AA98" i="1" s="1"/>
  <c r="X82" i="1"/>
  <c r="S82" i="1"/>
  <c r="S98" i="1" s="1"/>
  <c r="P82" i="1"/>
  <c r="K82" i="1"/>
  <c r="K98" i="1" s="1"/>
  <c r="H82" i="1"/>
  <c r="C82" i="1"/>
  <c r="C98" i="1" s="1"/>
  <c r="AF81" i="1"/>
  <c r="AE81" i="1"/>
  <c r="AE82" i="1" s="1"/>
  <c r="AE98" i="1" s="1"/>
  <c r="AD81" i="1"/>
  <c r="AC81" i="1"/>
  <c r="AB81" i="1"/>
  <c r="AA81" i="1"/>
  <c r="Z81" i="1"/>
  <c r="Y81" i="1"/>
  <c r="X81" i="1"/>
  <c r="W81" i="1"/>
  <c r="W82" i="1" s="1"/>
  <c r="V81" i="1"/>
  <c r="U81" i="1"/>
  <c r="T81" i="1"/>
  <c r="S81" i="1"/>
  <c r="R81" i="1"/>
  <c r="Q81" i="1"/>
  <c r="P81" i="1"/>
  <c r="O81" i="1"/>
  <c r="O82" i="1" s="1"/>
  <c r="O98" i="1" s="1"/>
  <c r="N81" i="1"/>
  <c r="M81" i="1"/>
  <c r="L81" i="1"/>
  <c r="K81" i="1"/>
  <c r="D123" i="1" s="1"/>
  <c r="J81" i="1"/>
  <c r="I81" i="1"/>
  <c r="H81" i="1"/>
  <c r="G81" i="1"/>
  <c r="G82" i="1" s="1"/>
  <c r="G98" i="1" s="1"/>
  <c r="F81" i="1"/>
  <c r="E81" i="1"/>
  <c r="D81" i="1"/>
  <c r="C81" i="1"/>
  <c r="B81" i="1"/>
  <c r="A79" i="1"/>
  <c r="A78" i="1"/>
  <c r="A77" i="1"/>
  <c r="AF76" i="1"/>
  <c r="AE76" i="1"/>
  <c r="AD76" i="1"/>
  <c r="AD82" i="1" s="1"/>
  <c r="AD98" i="1" s="1"/>
  <c r="AC76" i="1"/>
  <c r="AC82" i="1" s="1"/>
  <c r="AB76" i="1"/>
  <c r="AB82" i="1" s="1"/>
  <c r="AA76" i="1"/>
  <c r="Z76" i="1"/>
  <c r="Z82" i="1" s="1"/>
  <c r="Z98" i="1" s="1"/>
  <c r="Y76" i="1"/>
  <c r="Y82" i="1" s="1"/>
  <c r="X76" i="1"/>
  <c r="W76" i="1"/>
  <c r="V76" i="1"/>
  <c r="V82" i="1" s="1"/>
  <c r="U76" i="1"/>
  <c r="U82" i="1" s="1"/>
  <c r="T76" i="1"/>
  <c r="T82" i="1" s="1"/>
  <c r="S76" i="1"/>
  <c r="R76" i="1"/>
  <c r="R82" i="1" s="1"/>
  <c r="Q76" i="1"/>
  <c r="Q82" i="1" s="1"/>
  <c r="P76" i="1"/>
  <c r="O76" i="1"/>
  <c r="N76" i="1"/>
  <c r="N82" i="1" s="1"/>
  <c r="M76" i="1"/>
  <c r="M82" i="1" s="1"/>
  <c r="L76" i="1"/>
  <c r="L82" i="1" s="1"/>
  <c r="K76" i="1"/>
  <c r="J76" i="1"/>
  <c r="J82" i="1" s="1"/>
  <c r="I76" i="1"/>
  <c r="I82" i="1" s="1"/>
  <c r="H76" i="1"/>
  <c r="G76" i="1"/>
  <c r="F76" i="1"/>
  <c r="F82" i="1" s="1"/>
  <c r="E76" i="1"/>
  <c r="E82" i="1" s="1"/>
  <c r="D76" i="1"/>
  <c r="D82" i="1" s="1"/>
  <c r="C76" i="1"/>
  <c r="B76" i="1"/>
  <c r="B82" i="1" s="1"/>
  <c r="A75" i="1"/>
  <c r="A74" i="1"/>
  <c r="A73" i="1"/>
  <c r="A72" i="1"/>
  <c r="AF71" i="1"/>
  <c r="AB71" i="1"/>
  <c r="AA71" i="1"/>
  <c r="X71" i="1"/>
  <c r="S71" i="1"/>
  <c r="P71" i="1"/>
  <c r="L71" i="1"/>
  <c r="K71" i="1"/>
  <c r="H71" i="1"/>
  <c r="D71" i="1"/>
  <c r="C71" i="1"/>
  <c r="AF70" i="1"/>
  <c r="AE70" i="1"/>
  <c r="AE71" i="1" s="1"/>
  <c r="AD70" i="1"/>
  <c r="AD71" i="1" s="1"/>
  <c r="AC70" i="1"/>
  <c r="AC71" i="1" s="1"/>
  <c r="AB70" i="1"/>
  <c r="AA70" i="1"/>
  <c r="Z70" i="1"/>
  <c r="Z71" i="1" s="1"/>
  <c r="Y70" i="1"/>
  <c r="X70" i="1"/>
  <c r="W70" i="1"/>
  <c r="V70" i="1"/>
  <c r="U70" i="1"/>
  <c r="U71" i="1" s="1"/>
  <c r="T70" i="1"/>
  <c r="S70" i="1"/>
  <c r="R70" i="1"/>
  <c r="Q70" i="1"/>
  <c r="Q71" i="1" s="1"/>
  <c r="P70" i="1"/>
  <c r="O70" i="1"/>
  <c r="O71" i="1" s="1"/>
  <c r="N70" i="1"/>
  <c r="M70" i="1"/>
  <c r="M71" i="1" s="1"/>
  <c r="L70" i="1"/>
  <c r="K70" i="1"/>
  <c r="J70" i="1"/>
  <c r="I70" i="1"/>
  <c r="I71" i="1" s="1"/>
  <c r="H70" i="1"/>
  <c r="G70" i="1"/>
  <c r="F70" i="1"/>
  <c r="E70" i="1"/>
  <c r="E71" i="1" s="1"/>
  <c r="D70" i="1"/>
  <c r="C70" i="1"/>
  <c r="B70" i="1"/>
  <c r="AF59" i="1"/>
  <c r="AE59" i="1"/>
  <c r="AD59" i="1"/>
  <c r="AC59" i="1"/>
  <c r="AB59" i="1"/>
  <c r="AA59" i="1"/>
  <c r="Z59" i="1"/>
  <c r="X59" i="1"/>
  <c r="U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Y58" i="1"/>
  <c r="V58" i="1"/>
  <c r="Y57" i="1"/>
  <c r="V57" i="1"/>
  <c r="Y56" i="1"/>
  <c r="V56" i="1"/>
  <c r="Y55" i="1"/>
  <c r="V55" i="1"/>
  <c r="Y54" i="1"/>
  <c r="V54" i="1"/>
  <c r="Y53" i="1"/>
  <c r="Y102" i="1" s="1"/>
  <c r="V53" i="1"/>
  <c r="V102" i="1" s="1"/>
  <c r="Y52" i="1"/>
  <c r="V52" i="1"/>
  <c r="Y51" i="1"/>
  <c r="V51" i="1"/>
  <c r="Y50" i="1"/>
  <c r="Y101" i="1" s="1"/>
  <c r="V50" i="1"/>
  <c r="Y49" i="1"/>
  <c r="V49" i="1"/>
  <c r="Y48" i="1"/>
  <c r="V48" i="1"/>
  <c r="Y47" i="1"/>
  <c r="V47" i="1"/>
  <c r="Y46" i="1"/>
  <c r="V46" i="1"/>
  <c r="Y45" i="1"/>
  <c r="V45" i="1"/>
  <c r="Y44" i="1"/>
  <c r="V44" i="1"/>
  <c r="Y43" i="1"/>
  <c r="V43" i="1"/>
  <c r="Y42" i="1"/>
  <c r="T42" i="1"/>
  <c r="V42" i="1" s="1"/>
  <c r="Y41" i="1"/>
  <c r="V41" i="1"/>
  <c r="T41" i="1"/>
  <c r="W40" i="1"/>
  <c r="V40" i="1"/>
  <c r="T40" i="1"/>
  <c r="Y39" i="1"/>
  <c r="T39" i="1"/>
  <c r="Y38" i="1"/>
  <c r="V38" i="1"/>
  <c r="Y37" i="1"/>
  <c r="V37" i="1"/>
  <c r="Y36" i="1"/>
  <c r="T36" i="1"/>
  <c r="V36" i="1" s="1"/>
  <c r="Y35" i="1"/>
  <c r="V35" i="1"/>
  <c r="Y34" i="1"/>
  <c r="V34" i="1"/>
  <c r="Y33" i="1"/>
  <c r="V33" i="1"/>
  <c r="Y32" i="1"/>
  <c r="V32" i="1"/>
  <c r="Y31" i="1"/>
  <c r="V31" i="1"/>
  <c r="T31" i="1"/>
  <c r="Y30" i="1"/>
  <c r="V30" i="1"/>
  <c r="Y29" i="1"/>
  <c r="T29" i="1"/>
  <c r="Y28" i="1"/>
  <c r="V28" i="1"/>
  <c r="Y27" i="1"/>
  <c r="V27" i="1"/>
  <c r="Y26" i="1"/>
  <c r="V26" i="1"/>
  <c r="Y25" i="1"/>
  <c r="V25" i="1"/>
  <c r="Y24" i="1"/>
  <c r="V24" i="1"/>
  <c r="Y23" i="1"/>
  <c r="V23" i="1"/>
  <c r="Y22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S99" i="1" s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C19" i="1"/>
  <c r="B19" i="1"/>
  <c r="B111" i="1" s="1"/>
  <c r="A8" i="1"/>
  <c r="G7" i="1"/>
  <c r="F7" i="1"/>
  <c r="E7" i="1"/>
  <c r="E19" i="1" s="1"/>
  <c r="D7" i="1"/>
  <c r="D19" i="1" s="1"/>
  <c r="C7" i="1"/>
  <c r="B7" i="1"/>
  <c r="A7" i="1"/>
  <c r="A6" i="1"/>
  <c r="A5" i="1"/>
  <c r="V101" i="1" l="1"/>
  <c r="W71" i="1"/>
  <c r="B113" i="1"/>
  <c r="D113" i="1"/>
  <c r="G99" i="1"/>
  <c r="K99" i="1"/>
  <c r="O99" i="1"/>
  <c r="S103" i="1"/>
  <c r="S104" i="1" s="1"/>
  <c r="S105" i="1" s="1"/>
  <c r="AA99" i="1"/>
  <c r="AE99" i="1"/>
  <c r="V59" i="1"/>
  <c r="V71" i="1" s="1"/>
  <c r="T59" i="1"/>
  <c r="T71" i="1" s="1"/>
  <c r="V29" i="1"/>
  <c r="F98" i="1"/>
  <c r="D116" i="1" s="1"/>
  <c r="J98" i="1"/>
  <c r="D117" i="1" s="1"/>
  <c r="N98" i="1"/>
  <c r="R98" i="1"/>
  <c r="R99" i="1" s="1"/>
  <c r="V85" i="1"/>
  <c r="V88" i="1" s="1"/>
  <c r="V98" i="1" s="1"/>
  <c r="V99" i="1" s="1"/>
  <c r="T88" i="1"/>
  <c r="T98" i="1" s="1"/>
  <c r="T99" i="1" s="1"/>
  <c r="F111" i="1"/>
  <c r="T100" i="1"/>
  <c r="B116" i="1"/>
  <c r="C99" i="1"/>
  <c r="E99" i="1"/>
  <c r="D111" i="1"/>
  <c r="B123" i="1"/>
  <c r="F123" i="1" s="1"/>
  <c r="B71" i="1"/>
  <c r="B98" i="1" s="1"/>
  <c r="D124" i="1"/>
  <c r="F71" i="1"/>
  <c r="J71" i="1"/>
  <c r="N71" i="1"/>
  <c r="R71" i="1"/>
  <c r="X98" i="1"/>
  <c r="X99" i="1" s="1"/>
  <c r="AB98" i="1"/>
  <c r="AB99" i="1" s="1"/>
  <c r="AF98" i="1"/>
  <c r="AF99" i="1" s="1"/>
  <c r="B112" i="1"/>
  <c r="I99" i="1"/>
  <c r="M99" i="1"/>
  <c r="AC99" i="1"/>
  <c r="V39" i="1"/>
  <c r="W100" i="1"/>
  <c r="W59" i="1"/>
  <c r="W98" i="1" s="1"/>
  <c r="W99" i="1" s="1"/>
  <c r="Y40" i="1"/>
  <c r="Y59" i="1" s="1"/>
  <c r="Y71" i="1" s="1"/>
  <c r="B124" i="1"/>
  <c r="D125" i="1"/>
  <c r="G71" i="1"/>
  <c r="D98" i="1"/>
  <c r="B117" i="1" s="1"/>
  <c r="H98" i="1"/>
  <c r="H99" i="1" s="1"/>
  <c r="L98" i="1"/>
  <c r="L99" i="1" s="1"/>
  <c r="P98" i="1"/>
  <c r="P99" i="1" s="1"/>
  <c r="Y98" i="1"/>
  <c r="Y99" i="1" s="1"/>
  <c r="AC98" i="1"/>
  <c r="J99" i="1"/>
  <c r="N99" i="1"/>
  <c r="Z99" i="1"/>
  <c r="AD99" i="1"/>
  <c r="E98" i="1"/>
  <c r="I98" i="1"/>
  <c r="M98" i="1"/>
  <c r="Q98" i="1"/>
  <c r="Q99" i="1" s="1"/>
  <c r="U98" i="1"/>
  <c r="U99" i="1" s="1"/>
  <c r="D112" i="1"/>
  <c r="D120" i="1" s="1"/>
  <c r="F125" i="1"/>
  <c r="Q103" i="1" l="1"/>
  <c r="Q104" i="1" s="1"/>
  <c r="Q105" i="1" s="1"/>
  <c r="Y103" i="1"/>
  <c r="B115" i="1"/>
  <c r="B99" i="1"/>
  <c r="W103" i="1"/>
  <c r="W104" i="1" s="1"/>
  <c r="W105" i="1" s="1"/>
  <c r="U103" i="1"/>
  <c r="U104" i="1" s="1"/>
  <c r="U105" i="1"/>
  <c r="R103" i="1"/>
  <c r="R104" i="1" s="1"/>
  <c r="R105" i="1" s="1"/>
  <c r="N103" i="1"/>
  <c r="N104" i="1" s="1"/>
  <c r="N105" i="1"/>
  <c r="AC103" i="1"/>
  <c r="AC104" i="1" s="1"/>
  <c r="AC105" i="1" s="1"/>
  <c r="AF103" i="1"/>
  <c r="AF104" i="1" s="1"/>
  <c r="AF105" i="1" s="1"/>
  <c r="E103" i="1"/>
  <c r="E104" i="1" s="1"/>
  <c r="E105" i="1" s="1"/>
  <c r="T104" i="1"/>
  <c r="G105" i="1"/>
  <c r="G103" i="1"/>
  <c r="G104" i="1" s="1"/>
  <c r="Z103" i="1"/>
  <c r="Z104" i="1" s="1"/>
  <c r="Z105" i="1"/>
  <c r="J103" i="1"/>
  <c r="J104" i="1" s="1"/>
  <c r="J105" i="1" s="1"/>
  <c r="P103" i="1"/>
  <c r="P104" i="1" s="1"/>
  <c r="P105" i="1" s="1"/>
  <c r="I103" i="1"/>
  <c r="I104" i="1" s="1"/>
  <c r="I105" i="1" s="1"/>
  <c r="AB103" i="1"/>
  <c r="AB104" i="1" s="1"/>
  <c r="AB105" i="1" s="1"/>
  <c r="C105" i="1"/>
  <c r="C103" i="1"/>
  <c r="C104" i="1" s="1"/>
  <c r="AE103" i="1"/>
  <c r="AE104" i="1" s="1"/>
  <c r="AE105" i="1" s="1"/>
  <c r="D121" i="1"/>
  <c r="F99" i="1"/>
  <c r="L103" i="1"/>
  <c r="L104" i="1" s="1"/>
  <c r="L105" i="1" s="1"/>
  <c r="B120" i="1"/>
  <c r="F112" i="1"/>
  <c r="X105" i="1"/>
  <c r="X103" i="1"/>
  <c r="X104" i="1" s="1"/>
  <c r="Y100" i="1"/>
  <c r="F116" i="1"/>
  <c r="AA105" i="1"/>
  <c r="AA103" i="1"/>
  <c r="AA104" i="1" s="1"/>
  <c r="O103" i="1"/>
  <c r="O104" i="1" s="1"/>
  <c r="O105" i="1" s="1"/>
  <c r="D99" i="1"/>
  <c r="AD103" i="1"/>
  <c r="AD104" i="1" s="1"/>
  <c r="AD105" i="1" s="1"/>
  <c r="F117" i="1"/>
  <c r="M103" i="1"/>
  <c r="M104" i="1" s="1"/>
  <c r="M105" i="1" s="1"/>
  <c r="D115" i="1"/>
  <c r="V100" i="1"/>
  <c r="H105" i="1"/>
  <c r="H103" i="1"/>
  <c r="H104" i="1" s="1"/>
  <c r="F124" i="1"/>
  <c r="D119" i="1"/>
  <c r="T105" i="1"/>
  <c r="T103" i="1"/>
  <c r="K103" i="1"/>
  <c r="K104" i="1" s="1"/>
  <c r="K105" i="1" s="1"/>
  <c r="B121" i="1"/>
  <c r="F113" i="1"/>
  <c r="D103" i="1" l="1"/>
  <c r="D104" i="1" s="1"/>
  <c r="D105" i="1" s="1"/>
  <c r="F120" i="1"/>
  <c r="Y104" i="1"/>
  <c r="Y105" i="1" s="1"/>
  <c r="F103" i="1"/>
  <c r="F104" i="1" s="1"/>
  <c r="F105" i="1"/>
  <c r="B103" i="1"/>
  <c r="B104" i="1" s="1"/>
  <c r="B105" i="1"/>
  <c r="F121" i="1"/>
  <c r="V103" i="1"/>
  <c r="V104" i="1" s="1"/>
  <c r="V105" i="1" s="1"/>
  <c r="F115" i="1"/>
  <c r="F119" i="1" s="1"/>
  <c r="B119" i="1"/>
</calcChain>
</file>

<file path=xl/sharedStrings.xml><?xml version="1.0" encoding="utf-8"?>
<sst xmlns="http://schemas.openxmlformats.org/spreadsheetml/2006/main" count="143" uniqueCount="90">
  <si>
    <t>3สรุปทะเบียนทรัพย์สิน มหาวิทยาลัยเทคโนโลยีราชมงคลรัตนโกสินทร์  ณ 30 กันยายน 2563</t>
  </si>
  <si>
    <t>ให้สตง. วันที่  3/2/64</t>
  </si>
  <si>
    <t>มทร.รัตนโกสินทร์</t>
  </si>
  <si>
    <t>เงินงบประมาณ</t>
  </si>
  <si>
    <t>เงินรายได้</t>
  </si>
  <si>
    <t>เงินบริจาค</t>
  </si>
  <si>
    <t>อื่นๆ</t>
  </si>
  <si>
    <t>รับโอนเงินงบประมาณ</t>
  </si>
  <si>
    <t>รับโอนเงินรายได้</t>
  </si>
  <si>
    <t>จำหน่ายเงินงบประมาณ</t>
  </si>
  <si>
    <t>จำหน่ายเงินรายได้</t>
  </si>
  <si>
    <t>ไม่คิดค่าเสื่อมเงินงบประมาณ</t>
  </si>
  <si>
    <t>ไม่คิดค่าเสื่อมเงินงรายได้</t>
  </si>
  <si>
    <t>ไม่คิดค่าเสื่อมเงินบริจาค</t>
  </si>
  <si>
    <t>มูลค่า</t>
  </si>
  <si>
    <t>ค่าเสื่อม</t>
  </si>
  <si>
    <t>ค่าเสื่อมสะสม</t>
  </si>
  <si>
    <t>วิทยาลัยนวัตกรรมการจัดการ</t>
  </si>
  <si>
    <t>วิทยาลัยพลังงานและสิ่งแวดล้อม</t>
  </si>
  <si>
    <t>วิทยาลัยผู้ประกอบการสร้างสรรค์นานาชาติ</t>
  </si>
  <si>
    <t>กองทุนพัฒนามหาวิทยาลัย</t>
  </si>
  <si>
    <t>สำนักงานวิทยาเขตวังไกลกังวล</t>
  </si>
  <si>
    <t>คณะบริหารธุรกิจ</t>
  </si>
  <si>
    <t>คณะอุตสาหกรรมและเทคโนโลยี</t>
  </si>
  <si>
    <t>คณะอุตสาหกรรมการโรงแรมฯ</t>
  </si>
  <si>
    <t>คณะศิลปศาสตร์</t>
  </si>
  <si>
    <t>คณะวิศวกรรมศาสตร์</t>
  </si>
  <si>
    <t>รวมอาคารและสิ่งก่อสร้างทั้งสิ้น</t>
  </si>
  <si>
    <t>สำนักงานอธิการบดี</t>
  </si>
  <si>
    <t>สำนักงานอธิการ</t>
  </si>
  <si>
    <t>กองกลาง</t>
  </si>
  <si>
    <t>กองอาคารสถานที่ฯ</t>
  </si>
  <si>
    <t>กองคลัง</t>
  </si>
  <si>
    <t>กองนโยบายและแผน</t>
  </si>
  <si>
    <t>กองบริหารงานบุคคล</t>
  </si>
  <si>
    <t>กองกิจการพิเศษ</t>
  </si>
  <si>
    <t>กองพัฒนานักศึกษา</t>
  </si>
  <si>
    <t>ศูนย์พัฒนาและบริการวิชาการสู่สังคม</t>
  </si>
  <si>
    <t>สำนักงานประชาสัมพันธ์</t>
  </si>
  <si>
    <t>สนง.ประกันคุณภาพ</t>
  </si>
  <si>
    <t>สนง.ส่งเสริมวิชาการฯ</t>
  </si>
  <si>
    <t>สถาบันวิจัยและพัฒนา</t>
  </si>
  <si>
    <t>สนง.ตรวจสอบภายใน</t>
  </si>
  <si>
    <t>สำนักออกแบบสถาปัตยกรรมและวิศวกรรม</t>
  </si>
  <si>
    <t>คณะสถาปัตย์และออกแบบ</t>
  </si>
  <si>
    <t>สำนักวิทยบริการฯ</t>
  </si>
  <si>
    <t>คณะวิศวกรรมฯ</t>
  </si>
  <si>
    <t>คณะบริหารฯ</t>
  </si>
  <si>
    <t>สำนักงานสภามหาวิทยาลัย</t>
  </si>
  <si>
    <t>ศูนย์ภาษาและเอเซียนศึกษา</t>
  </si>
  <si>
    <t>สำนักงานนิติการ</t>
  </si>
  <si>
    <t>กองสหกิจศึกษา</t>
  </si>
  <si>
    <t>สถาบันศิลปวัฒนธรรม</t>
  </si>
  <si>
    <t>สำนักงานสภาคณาจารย์และข้าราชการ</t>
  </si>
  <si>
    <t>คณะวิทยาศาสตร์และเทคโนโลยี</t>
  </si>
  <si>
    <t>สถาบันอุตสาหกรรมสร้างสรรค์ ฯ</t>
  </si>
  <si>
    <t>กองทุนส่งเสริมสุขภาพและการกีฬา</t>
  </si>
  <si>
    <t>กองทุนศิลปวัฒนธรรม</t>
  </si>
  <si>
    <t>กองทุนพัฒนานักศึกษา</t>
  </si>
  <si>
    <t>รัตนโกสินทร์เพลส</t>
  </si>
  <si>
    <t>อาคารศูนย์ปฏิบัติการกีฬาเฉลิมพระเกียรติ</t>
  </si>
  <si>
    <t>รวมครุภัณฑ์ ศาลายา</t>
  </si>
  <si>
    <t>สินทรัพย์ไม่มีตัวตน</t>
  </si>
  <si>
    <t>สำนักงานส่งเสริมวิชาการฯ</t>
  </si>
  <si>
    <t>คณะสถาปัตย์กรรมศาสตร์</t>
  </si>
  <si>
    <t>สำนักวิทยบริการ</t>
  </si>
  <si>
    <t>ศูนย์ภาษาและวิเทศสัมพันธ์</t>
  </si>
  <si>
    <t>รวมสินทรัพย์ไม่มีตัวตน</t>
  </si>
  <si>
    <t>รวม</t>
  </si>
  <si>
    <t>รวมครุภัณฑ์ จักรวรรดิ</t>
  </si>
  <si>
    <t>รวมครุภัณฑ์ เพาะช่าง</t>
  </si>
  <si>
    <t>วังไกลกังวล</t>
  </si>
  <si>
    <t>สำนักงานศึกษาทางไกล</t>
  </si>
  <si>
    <t>รวมครุภัณฑ์ วังไกลกังวล</t>
  </si>
  <si>
    <t>รวมครุภัณฑ์ทั้งสิ้น</t>
  </si>
  <si>
    <t>รวมทรัพย์สินทั้งสิ้น ปีงบประมาณ 2563</t>
  </si>
  <si>
    <t>ส่วนคณะ</t>
  </si>
  <si>
    <t>หน่วยงานเลี้ยงตัวเอง</t>
  </si>
  <si>
    <t>กองทุน</t>
  </si>
  <si>
    <t>ส่วนกลาง</t>
  </si>
  <si>
    <t>งปม.</t>
  </si>
  <si>
    <t>ผลประโยชน์</t>
  </si>
  <si>
    <t>อาคารและสิ่งก่อสร้าง</t>
  </si>
  <si>
    <t>ค่าเสื่อมราคารประจำปี</t>
  </si>
  <si>
    <t>ค่าเสื่อมราคาสะสม</t>
  </si>
  <si>
    <t>ครุภัณฑ์และอุปกรณ์</t>
  </si>
  <si>
    <t>ค่าเสื่อมราคาประจำปี</t>
  </si>
  <si>
    <t>รวมมูลค่าทรัพย์สิน ปี 63</t>
  </si>
  <si>
    <t>รวมค่าเสื่อมราคาประจำปี 63</t>
  </si>
  <si>
    <t>รวมค่าเสื่อมราคาสะสม ปี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</si>
</sst>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rgb="FF0000FF"/>
      <name val="TH SarabunPSK"/>
      <family val="2"/>
    </font>
    <font>
      <sz val="15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b/>
      <sz val="16"/>
      <name val="TH SarabunPSK"/>
      <family val="2"/>
    </font>
    <font>
      <b/>
      <sz val="15"/>
      <color rgb="FF0000FF"/>
      <name val="TH SarabunPSK"/>
      <family val="2"/>
    </font>
    <font>
      <b/>
      <sz val="15"/>
      <color rgb="FFFF0000"/>
      <name val="TH SarabunPSK"/>
      <family val="2"/>
    </font>
    <font>
      <b/>
      <sz val="15"/>
      <color rgb="FF00B050"/>
      <name val="TH SarabunPSK"/>
      <family val="2"/>
    </font>
    <font>
      <sz val="15"/>
      <color rgb="FF0070C0"/>
      <name val="TH SarabunPSK"/>
      <family val="2"/>
    </font>
    <font>
      <sz val="16"/>
      <color rgb="FF0070C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FFF"/>
        <bgColor indexed="64"/>
      </patternFill>
    </fill>
    <fill>
      <patternFill patternType="solid">
        <fgColor rgb="FFFFBA9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 applyFill="1" applyBorder="1" applyAlignment="1">
      <alignment horizontal="center"/>
    </xf>
    <xf numFmtId="0" fontId="2" fillId="0" borderId="0" xfId="1" applyFont="1" applyFill="1"/>
    <xf numFmtId="0" fontId="2" fillId="0" borderId="1" xfId="1" applyFont="1" applyFill="1" applyBorder="1" applyAlignment="1">
      <alignment horizontal="center"/>
    </xf>
    <xf numFmtId="43" fontId="2" fillId="2" borderId="3" xfId="2" applyFont="1" applyFill="1" applyBorder="1" applyAlignment="1">
      <alignment horizontal="center"/>
    </xf>
    <xf numFmtId="43" fontId="2" fillId="3" borderId="3" xfId="2" applyFont="1" applyFill="1" applyBorder="1" applyAlignment="1">
      <alignment horizontal="center"/>
    </xf>
    <xf numFmtId="43" fontId="2" fillId="4" borderId="3" xfId="2" applyFont="1" applyFill="1" applyBorder="1" applyAlignment="1">
      <alignment horizontal="center"/>
    </xf>
    <xf numFmtId="43" fontId="2" fillId="5" borderId="3" xfId="2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/>
    <xf numFmtId="43" fontId="2" fillId="0" borderId="2" xfId="2" applyFont="1" applyFill="1" applyBorder="1" applyAlignment="1">
      <alignment horizontal="center"/>
    </xf>
    <xf numFmtId="0" fontId="3" fillId="0" borderId="3" xfId="1" applyFont="1" applyFill="1" applyBorder="1"/>
    <xf numFmtId="43" fontId="3" fillId="0" borderId="3" xfId="2" applyFont="1" applyFill="1" applyBorder="1"/>
    <xf numFmtId="0" fontId="3" fillId="0" borderId="0" xfId="1" applyFont="1" applyFill="1"/>
    <xf numFmtId="43" fontId="3" fillId="6" borderId="3" xfId="2" applyFont="1" applyFill="1" applyBorder="1"/>
    <xf numFmtId="43" fontId="4" fillId="0" borderId="3" xfId="2" applyFont="1" applyFill="1" applyBorder="1"/>
    <xf numFmtId="0" fontId="5" fillId="0" borderId="3" xfId="1" applyFont="1" applyFill="1" applyBorder="1"/>
    <xf numFmtId="43" fontId="4" fillId="6" borderId="3" xfId="2" applyFont="1" applyFill="1" applyBorder="1"/>
    <xf numFmtId="43" fontId="5" fillId="0" borderId="3" xfId="2" applyFont="1" applyFill="1" applyBorder="1"/>
    <xf numFmtId="0" fontId="5" fillId="0" borderId="0" xfId="1" applyFont="1" applyFill="1"/>
    <xf numFmtId="43" fontId="5" fillId="6" borderId="3" xfId="2" applyFont="1" applyFill="1" applyBorder="1"/>
    <xf numFmtId="0" fontId="2" fillId="7" borderId="3" xfId="1" applyFont="1" applyFill="1" applyBorder="1"/>
    <xf numFmtId="43" fontId="2" fillId="7" borderId="3" xfId="2" applyFont="1" applyFill="1" applyBorder="1"/>
    <xf numFmtId="0" fontId="2" fillId="0" borderId="4" xfId="1" applyFont="1" applyFill="1" applyBorder="1"/>
    <xf numFmtId="43" fontId="2" fillId="0" borderId="4" xfId="2" applyFont="1" applyFill="1" applyBorder="1"/>
    <xf numFmtId="43" fontId="2" fillId="6" borderId="4" xfId="2" applyFont="1" applyFill="1" applyBorder="1"/>
    <xf numFmtId="43" fontId="6" fillId="0" borderId="3" xfId="2" applyFont="1" applyBorder="1"/>
    <xf numFmtId="43" fontId="6" fillId="0" borderId="3" xfId="2" applyFont="1" applyFill="1" applyBorder="1"/>
    <xf numFmtId="0" fontId="2" fillId="8" borderId="3" xfId="1" applyFont="1" applyFill="1" applyBorder="1" applyAlignment="1">
      <alignment horizontal="center"/>
    </xf>
    <xf numFmtId="43" fontId="2" fillId="8" borderId="3" xfId="2" applyFont="1" applyFill="1" applyBorder="1"/>
    <xf numFmtId="0" fontId="8" fillId="9" borderId="3" xfId="3" applyFont="1" applyFill="1" applyBorder="1"/>
    <xf numFmtId="43" fontId="8" fillId="9" borderId="3" xfId="4" applyFont="1" applyFill="1" applyBorder="1"/>
    <xf numFmtId="43" fontId="2" fillId="9" borderId="3" xfId="2" applyFont="1" applyFill="1" applyBorder="1"/>
    <xf numFmtId="0" fontId="6" fillId="0" borderId="3" xfId="3" applyFont="1" applyBorder="1"/>
    <xf numFmtId="43" fontId="2" fillId="0" borderId="3" xfId="2" applyFont="1" applyFill="1" applyBorder="1"/>
    <xf numFmtId="43" fontId="6" fillId="6" borderId="3" xfId="4" applyFont="1" applyFill="1" applyBorder="1"/>
    <xf numFmtId="43" fontId="6" fillId="0" borderId="3" xfId="4" applyFont="1" applyBorder="1"/>
    <xf numFmtId="0" fontId="8" fillId="10" borderId="3" xfId="3" applyFont="1" applyFill="1" applyBorder="1"/>
    <xf numFmtId="43" fontId="2" fillId="10" borderId="3" xfId="2" applyFont="1" applyFill="1" applyBorder="1"/>
    <xf numFmtId="0" fontId="2" fillId="0" borderId="3" xfId="1" applyFont="1" applyFill="1" applyBorder="1"/>
    <xf numFmtId="0" fontId="2" fillId="11" borderId="3" xfId="1" applyFont="1" applyFill="1" applyBorder="1" applyAlignment="1">
      <alignment horizontal="center"/>
    </xf>
    <xf numFmtId="43" fontId="2" fillId="11" borderId="3" xfId="2" applyFont="1" applyFill="1" applyBorder="1"/>
    <xf numFmtId="43" fontId="2" fillId="6" borderId="3" xfId="2" applyFont="1" applyFill="1" applyBorder="1"/>
    <xf numFmtId="0" fontId="2" fillId="12" borderId="3" xfId="1" applyFont="1" applyFill="1" applyBorder="1"/>
    <xf numFmtId="43" fontId="2" fillId="12" borderId="3" xfId="2" applyFont="1" applyFill="1" applyBorder="1"/>
    <xf numFmtId="0" fontId="2" fillId="7" borderId="5" xfId="1" applyFont="1" applyFill="1" applyBorder="1"/>
    <xf numFmtId="43" fontId="2" fillId="7" borderId="5" xfId="2" applyFont="1" applyFill="1" applyBorder="1"/>
    <xf numFmtId="0" fontId="9" fillId="0" borderId="0" xfId="1" applyFont="1" applyFill="1" applyBorder="1"/>
    <xf numFmtId="43" fontId="9" fillId="0" borderId="0" xfId="2" applyFont="1" applyFill="1" applyBorder="1"/>
    <xf numFmtId="0" fontId="9" fillId="0" borderId="0" xfId="1" applyFont="1" applyFill="1"/>
    <xf numFmtId="0" fontId="9" fillId="0" borderId="6" xfId="1" applyFont="1" applyFill="1" applyBorder="1"/>
    <xf numFmtId="43" fontId="9" fillId="0" borderId="6" xfId="1" applyNumberFormat="1" applyFont="1" applyFill="1" applyBorder="1"/>
    <xf numFmtId="0" fontId="2" fillId="0" borderId="0" xfId="1" applyFont="1" applyFill="1" applyBorder="1"/>
    <xf numFmtId="43" fontId="2" fillId="0" borderId="0" xfId="2" applyFont="1" applyFill="1" applyBorder="1"/>
    <xf numFmtId="43" fontId="2" fillId="0" borderId="0" xfId="2" applyFont="1" applyFill="1" applyAlignment="1">
      <alignment horizontal="center"/>
    </xf>
    <xf numFmtId="43" fontId="2" fillId="0" borderId="0" xfId="2" applyFont="1" applyFill="1"/>
    <xf numFmtId="43" fontId="2" fillId="0" borderId="0" xfId="2" applyFont="1" applyFill="1" applyAlignment="1">
      <alignment horizontal="center" vertical="center"/>
    </xf>
    <xf numFmtId="0" fontId="10" fillId="0" borderId="0" xfId="1" applyFont="1" applyFill="1" applyBorder="1"/>
    <xf numFmtId="43" fontId="10" fillId="0" borderId="0" xfId="2" applyFont="1" applyFill="1"/>
    <xf numFmtId="0" fontId="10" fillId="0" borderId="0" xfId="1" applyFont="1" applyFill="1"/>
    <xf numFmtId="43" fontId="10" fillId="0" borderId="1" xfId="2" applyFont="1" applyFill="1" applyBorder="1"/>
    <xf numFmtId="43" fontId="10" fillId="0" borderId="6" xfId="2" applyFont="1" applyFill="1" applyBorder="1"/>
    <xf numFmtId="43" fontId="10" fillId="0" borderId="0" xfId="2" applyFont="1" applyFill="1" applyBorder="1"/>
    <xf numFmtId="0" fontId="11" fillId="0" borderId="0" xfId="1" applyFont="1" applyFill="1" applyBorder="1"/>
    <xf numFmtId="43" fontId="11" fillId="0" borderId="0" xfId="2" applyFont="1" applyFill="1"/>
    <xf numFmtId="0" fontId="11" fillId="0" borderId="0" xfId="1" applyFont="1" applyFill="1"/>
    <xf numFmtId="43" fontId="11" fillId="0" borderId="6" xfId="2" applyFont="1" applyFill="1" applyBorder="1"/>
    <xf numFmtId="43" fontId="11" fillId="0" borderId="0" xfId="2" applyFont="1" applyFill="1" applyBorder="1"/>
    <xf numFmtId="43" fontId="2" fillId="0" borderId="6" xfId="2" applyFont="1" applyFill="1" applyBorder="1"/>
    <xf numFmtId="43" fontId="3" fillId="0" borderId="0" xfId="2" applyFont="1" applyFill="1"/>
    <xf numFmtId="43" fontId="2" fillId="4" borderId="3" xfId="2" applyFont="1" applyFill="1" applyBorder="1" applyAlignment="1">
      <alignment horizontal="center"/>
    </xf>
    <xf numFmtId="43" fontId="2" fillId="5" borderId="3" xfId="2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43" fontId="2" fillId="2" borderId="3" xfId="2" applyFont="1" applyFill="1" applyBorder="1" applyAlignment="1">
      <alignment horizontal="center"/>
    </xf>
    <xf numFmtId="43" fontId="2" fillId="3" borderId="3" xfId="2" applyFont="1" applyFill="1" applyBorder="1" applyAlignment="1">
      <alignment horizontal="center"/>
    </xf>
    <xf numFmtId="43" fontId="6" fillId="6" borderId="3" xfId="2" applyFont="1" applyFill="1" applyBorder="1"/>
    <xf numFmtId="0" fontId="12" fillId="0" borderId="3" xfId="1" applyFont="1" applyFill="1" applyBorder="1"/>
    <xf numFmtId="43" fontId="13" fillId="6" borderId="3" xfId="2" applyFont="1" applyFill="1" applyBorder="1"/>
    <xf numFmtId="43" fontId="13" fillId="0" borderId="3" xfId="2" applyFont="1" applyFill="1" applyBorder="1"/>
    <xf numFmtId="43" fontId="12" fillId="0" borderId="3" xfId="2" applyFont="1" applyFill="1" applyBorder="1"/>
    <xf numFmtId="0" fontId="12" fillId="0" borderId="0" xfId="1" applyFont="1" applyFill="1"/>
    <xf numFmtId="43" fontId="12" fillId="6" borderId="3" xfId="2" applyFont="1" applyFill="1" applyBorder="1"/>
  </cellXfs>
  <cellStyles count="5">
    <cellStyle name="Comma 2" xfId="2"/>
    <cellStyle name="Comma 3" xf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26;&#3636;&#3609;&#3607;&#3619;&#3633;&#3614;&#3618;&#3660;&#3619;&#3623;&#3617;&#3611;&#3637;%2052(&#3626;&#3656;&#3591;&#3626;&#3605;&#3591;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เช็คที่ดิน"/>
      <sheetName val="Sheet1"/>
      <sheetName val="Sheet2"/>
      <sheetName val="Sheet3"/>
      <sheetName val="Sheet5"/>
      <sheetName val="เช็คก่อนปรับพัก"/>
      <sheetName val="ผลต่าง"/>
      <sheetName val="วัสดุ"/>
      <sheetName val="จักวรรรด์"/>
      <sheetName val="เพาะช่างครุภัณฑ์"/>
      <sheetName val="ครุภัณฑ์ต่ำกว่าเกณท์ปี 2551"/>
      <sheetName val="พื้นที่ศาลายา50ปรับปรุง"/>
      <sheetName val="ครุภัณฑ์"/>
      <sheetName val="บัญชีคุรภัณฑ์ผปย."/>
      <sheetName val="บัญชีผปย.สิ่งก่อสร้าง"/>
      <sheetName val="คส.ผปย.52"/>
      <sheetName val="ครุภัณฑ์รวม มทร."/>
      <sheetName val="สรุปอ.ค.มทร."/>
      <sheetName val="ครุภัณ์ปี 52"/>
      <sheetName val="ครุภัณ์ 5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A3" t="str">
            <v>สำนักงานอธิการบดี</v>
          </cell>
        </row>
        <row r="4">
          <cell r="A4" t="str">
            <v>อาคารและสิ่งก่อสร้าง</v>
          </cell>
        </row>
        <row r="10">
          <cell r="A10" t="str">
            <v>ครุภัณฑ์</v>
          </cell>
        </row>
        <row r="118">
          <cell r="A118" t="str">
            <v>บพิตรพิมุข  จักรวรรดิ</v>
          </cell>
        </row>
        <row r="120">
          <cell r="A120" t="str">
            <v>สำนักบริหารจักรวรรดิ</v>
          </cell>
        </row>
        <row r="121">
          <cell r="A121" t="str">
            <v>คณะบริหารฯ</v>
          </cell>
        </row>
        <row r="122">
          <cell r="A122" t="str">
            <v>คณะศิลปศาสตร์</v>
          </cell>
        </row>
        <row r="124">
          <cell r="A124" t="str">
            <v>สินทรัพย์ไม่มีตัวตน</v>
          </cell>
        </row>
        <row r="125">
          <cell r="A125" t="str">
            <v>สำนักบริหารจักรวรรดิ</v>
          </cell>
        </row>
        <row r="126">
          <cell r="A126" t="str">
            <v>คณะบริหารฯ</v>
          </cell>
        </row>
        <row r="130">
          <cell r="A130" t="str">
            <v>สำนักบริหารจักรวรรดิ</v>
          </cell>
        </row>
        <row r="134">
          <cell r="A134" t="str">
            <v>เพาะช่าง</v>
          </cell>
        </row>
        <row r="137">
          <cell r="A137" t="str">
            <v>สำนักบริหารเพาะช่าง</v>
          </cell>
        </row>
        <row r="138">
          <cell r="A138" t="str">
            <v>วิทยาลัยเพาะช่าง</v>
          </cell>
        </row>
        <row r="139">
          <cell r="A139" t="str">
            <v>คณะศิลปศาสตร์</v>
          </cell>
        </row>
        <row r="140">
          <cell r="A140" t="str">
            <v>สถาบันศิลปวัฒนธรรม</v>
          </cell>
        </row>
        <row r="144">
          <cell r="A144" t="str">
            <v>พื้นที่เพาะช่าง</v>
          </cell>
        </row>
      </sheetData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126"/>
  <sheetViews>
    <sheetView showGridLines="0" tabSelected="1" zoomScale="77" zoomScaleNormal="77" workbookViewId="0">
      <pane xSplit="2" ySplit="5" topLeftCell="C78" activePane="bottomRight" state="frozen"/>
      <selection pane="topRight" activeCell="C1" sqref="C1"/>
      <selection pane="bottomLeft" activeCell="A6" sqref="A6"/>
      <selection pane="bottomRight" activeCell="A83" sqref="A83:XFD87"/>
    </sheetView>
  </sheetViews>
  <sheetFormatPr defaultRowHeight="23.25" x14ac:dyDescent="0.55000000000000004"/>
  <cols>
    <col min="1" max="1" width="30.125" style="13" bestFit="1" customWidth="1"/>
    <col min="2" max="2" width="17.125" style="69" customWidth="1"/>
    <col min="3" max="3" width="14.5" style="69" bestFit="1" customWidth="1"/>
    <col min="4" max="4" width="15.875" style="69" bestFit="1" customWidth="1"/>
    <col min="5" max="5" width="17.375" style="69" customWidth="1"/>
    <col min="6" max="7" width="15.875" style="69" bestFit="1" customWidth="1"/>
    <col min="8" max="8" width="13.625" style="69" bestFit="1" customWidth="1"/>
    <col min="9" max="9" width="12.625" style="69" bestFit="1" customWidth="1"/>
    <col min="10" max="10" width="13.375" style="69" bestFit="1" customWidth="1"/>
    <col min="11" max="11" width="12.5" style="69" bestFit="1" customWidth="1"/>
    <col min="12" max="12" width="10.875" style="69" bestFit="1" customWidth="1"/>
    <col min="13" max="13" width="11.5" style="69" bestFit="1" customWidth="1"/>
    <col min="14" max="14" width="14.5" style="69" bestFit="1" customWidth="1"/>
    <col min="15" max="15" width="13.625" style="69" bestFit="1" customWidth="1"/>
    <col min="16" max="16" width="14.5" style="69" bestFit="1" customWidth="1"/>
    <col min="17" max="17" width="13.375" style="69" bestFit="1" customWidth="1"/>
    <col min="18" max="18" width="12.5" style="69" bestFit="1" customWidth="1"/>
    <col min="19" max="20" width="13.375" style="69" bestFit="1" customWidth="1"/>
    <col min="21" max="21" width="12.5" style="69" bestFit="1" customWidth="1"/>
    <col min="22" max="23" width="13.375" style="69" bestFit="1" customWidth="1"/>
    <col min="24" max="24" width="12.5" style="69" bestFit="1" customWidth="1"/>
    <col min="25" max="25" width="13.375" style="69" bestFit="1" customWidth="1"/>
    <col min="26" max="26" width="21.375" style="69" customWidth="1"/>
    <col min="27" max="27" width="12.5" style="69" hidden="1" customWidth="1"/>
    <col min="28" max="28" width="13.375" style="69" hidden="1" customWidth="1"/>
    <col min="29" max="29" width="20.5" style="69" customWidth="1"/>
    <col min="30" max="30" width="12.5" style="69" hidden="1" customWidth="1"/>
    <col min="31" max="31" width="13.375" style="69" hidden="1" customWidth="1"/>
    <col min="32" max="32" width="16.625" style="69" customWidth="1"/>
    <col min="33" max="34" width="0" style="13" hidden="1" customWidth="1"/>
    <col min="35" max="260" width="9" style="13"/>
    <col min="261" max="261" width="27.375" style="13" customWidth="1"/>
    <col min="262" max="264" width="9" style="13" customWidth="1"/>
    <col min="265" max="265" width="14.625" style="13" customWidth="1"/>
    <col min="266" max="266" width="15" style="13" customWidth="1"/>
    <col min="267" max="267" width="15.5" style="13" customWidth="1"/>
    <col min="268" max="268" width="14.375" style="13" customWidth="1"/>
    <col min="269" max="269" width="13.75" style="13" customWidth="1"/>
    <col min="270" max="270" width="13.125" style="13" customWidth="1"/>
    <col min="271" max="271" width="11.75" style="13" customWidth="1"/>
    <col min="272" max="272" width="11" style="13" customWidth="1"/>
    <col min="273" max="273" width="12" style="13" bestFit="1" customWidth="1"/>
    <col min="274" max="516" width="9" style="13"/>
    <col min="517" max="517" width="27.375" style="13" customWidth="1"/>
    <col min="518" max="520" width="9" style="13" customWidth="1"/>
    <col min="521" max="521" width="14.625" style="13" customWidth="1"/>
    <col min="522" max="522" width="15" style="13" customWidth="1"/>
    <col min="523" max="523" width="15.5" style="13" customWidth="1"/>
    <col min="524" max="524" width="14.375" style="13" customWidth="1"/>
    <col min="525" max="525" width="13.75" style="13" customWidth="1"/>
    <col min="526" max="526" width="13.125" style="13" customWidth="1"/>
    <col min="527" max="527" width="11.75" style="13" customWidth="1"/>
    <col min="528" max="528" width="11" style="13" customWidth="1"/>
    <col min="529" max="529" width="12" style="13" bestFit="1" customWidth="1"/>
    <col min="530" max="772" width="9" style="13"/>
    <col min="773" max="773" width="27.375" style="13" customWidth="1"/>
    <col min="774" max="776" width="9" style="13" customWidth="1"/>
    <col min="777" max="777" width="14.625" style="13" customWidth="1"/>
    <col min="778" max="778" width="15" style="13" customWidth="1"/>
    <col min="779" max="779" width="15.5" style="13" customWidth="1"/>
    <col min="780" max="780" width="14.375" style="13" customWidth="1"/>
    <col min="781" max="781" width="13.75" style="13" customWidth="1"/>
    <col min="782" max="782" width="13.125" style="13" customWidth="1"/>
    <col min="783" max="783" width="11.75" style="13" customWidth="1"/>
    <col min="784" max="784" width="11" style="13" customWidth="1"/>
    <col min="785" max="785" width="12" style="13" bestFit="1" customWidth="1"/>
    <col min="786" max="1028" width="9" style="13"/>
    <col min="1029" max="1029" width="27.375" style="13" customWidth="1"/>
    <col min="1030" max="1032" width="9" style="13" customWidth="1"/>
    <col min="1033" max="1033" width="14.625" style="13" customWidth="1"/>
    <col min="1034" max="1034" width="15" style="13" customWidth="1"/>
    <col min="1035" max="1035" width="15.5" style="13" customWidth="1"/>
    <col min="1036" max="1036" width="14.375" style="13" customWidth="1"/>
    <col min="1037" max="1037" width="13.75" style="13" customWidth="1"/>
    <col min="1038" max="1038" width="13.125" style="13" customWidth="1"/>
    <col min="1039" max="1039" width="11.75" style="13" customWidth="1"/>
    <col min="1040" max="1040" width="11" style="13" customWidth="1"/>
    <col min="1041" max="1041" width="12" style="13" bestFit="1" customWidth="1"/>
    <col min="1042" max="1284" width="9" style="13"/>
    <col min="1285" max="1285" width="27.375" style="13" customWidth="1"/>
    <col min="1286" max="1288" width="9" style="13" customWidth="1"/>
    <col min="1289" max="1289" width="14.625" style="13" customWidth="1"/>
    <col min="1290" max="1290" width="15" style="13" customWidth="1"/>
    <col min="1291" max="1291" width="15.5" style="13" customWidth="1"/>
    <col min="1292" max="1292" width="14.375" style="13" customWidth="1"/>
    <col min="1293" max="1293" width="13.75" style="13" customWidth="1"/>
    <col min="1294" max="1294" width="13.125" style="13" customWidth="1"/>
    <col min="1295" max="1295" width="11.75" style="13" customWidth="1"/>
    <col min="1296" max="1296" width="11" style="13" customWidth="1"/>
    <col min="1297" max="1297" width="12" style="13" bestFit="1" customWidth="1"/>
    <col min="1298" max="1540" width="9" style="13"/>
    <col min="1541" max="1541" width="27.375" style="13" customWidth="1"/>
    <col min="1542" max="1544" width="9" style="13" customWidth="1"/>
    <col min="1545" max="1545" width="14.625" style="13" customWidth="1"/>
    <col min="1546" max="1546" width="15" style="13" customWidth="1"/>
    <col min="1547" max="1547" width="15.5" style="13" customWidth="1"/>
    <col min="1548" max="1548" width="14.375" style="13" customWidth="1"/>
    <col min="1549" max="1549" width="13.75" style="13" customWidth="1"/>
    <col min="1550" max="1550" width="13.125" style="13" customWidth="1"/>
    <col min="1551" max="1551" width="11.75" style="13" customWidth="1"/>
    <col min="1552" max="1552" width="11" style="13" customWidth="1"/>
    <col min="1553" max="1553" width="12" style="13" bestFit="1" customWidth="1"/>
    <col min="1554" max="1796" width="9" style="13"/>
    <col min="1797" max="1797" width="27.375" style="13" customWidth="1"/>
    <col min="1798" max="1800" width="9" style="13" customWidth="1"/>
    <col min="1801" max="1801" width="14.625" style="13" customWidth="1"/>
    <col min="1802" max="1802" width="15" style="13" customWidth="1"/>
    <col min="1803" max="1803" width="15.5" style="13" customWidth="1"/>
    <col min="1804" max="1804" width="14.375" style="13" customWidth="1"/>
    <col min="1805" max="1805" width="13.75" style="13" customWidth="1"/>
    <col min="1806" max="1806" width="13.125" style="13" customWidth="1"/>
    <col min="1807" max="1807" width="11.75" style="13" customWidth="1"/>
    <col min="1808" max="1808" width="11" style="13" customWidth="1"/>
    <col min="1809" max="1809" width="12" style="13" bestFit="1" customWidth="1"/>
    <col min="1810" max="2052" width="9" style="13"/>
    <col min="2053" max="2053" width="27.375" style="13" customWidth="1"/>
    <col min="2054" max="2056" width="9" style="13" customWidth="1"/>
    <col min="2057" max="2057" width="14.625" style="13" customWidth="1"/>
    <col min="2058" max="2058" width="15" style="13" customWidth="1"/>
    <col min="2059" max="2059" width="15.5" style="13" customWidth="1"/>
    <col min="2060" max="2060" width="14.375" style="13" customWidth="1"/>
    <col min="2061" max="2061" width="13.75" style="13" customWidth="1"/>
    <col min="2062" max="2062" width="13.125" style="13" customWidth="1"/>
    <col min="2063" max="2063" width="11.75" style="13" customWidth="1"/>
    <col min="2064" max="2064" width="11" style="13" customWidth="1"/>
    <col min="2065" max="2065" width="12" style="13" bestFit="1" customWidth="1"/>
    <col min="2066" max="2308" width="9" style="13"/>
    <col min="2309" max="2309" width="27.375" style="13" customWidth="1"/>
    <col min="2310" max="2312" width="9" style="13" customWidth="1"/>
    <col min="2313" max="2313" width="14.625" style="13" customWidth="1"/>
    <col min="2314" max="2314" width="15" style="13" customWidth="1"/>
    <col min="2315" max="2315" width="15.5" style="13" customWidth="1"/>
    <col min="2316" max="2316" width="14.375" style="13" customWidth="1"/>
    <col min="2317" max="2317" width="13.75" style="13" customWidth="1"/>
    <col min="2318" max="2318" width="13.125" style="13" customWidth="1"/>
    <col min="2319" max="2319" width="11.75" style="13" customWidth="1"/>
    <col min="2320" max="2320" width="11" style="13" customWidth="1"/>
    <col min="2321" max="2321" width="12" style="13" bestFit="1" customWidth="1"/>
    <col min="2322" max="2564" width="9" style="13"/>
    <col min="2565" max="2565" width="27.375" style="13" customWidth="1"/>
    <col min="2566" max="2568" width="9" style="13" customWidth="1"/>
    <col min="2569" max="2569" width="14.625" style="13" customWidth="1"/>
    <col min="2570" max="2570" width="15" style="13" customWidth="1"/>
    <col min="2571" max="2571" width="15.5" style="13" customWidth="1"/>
    <col min="2572" max="2572" width="14.375" style="13" customWidth="1"/>
    <col min="2573" max="2573" width="13.75" style="13" customWidth="1"/>
    <col min="2574" max="2574" width="13.125" style="13" customWidth="1"/>
    <col min="2575" max="2575" width="11.75" style="13" customWidth="1"/>
    <col min="2576" max="2576" width="11" style="13" customWidth="1"/>
    <col min="2577" max="2577" width="12" style="13" bestFit="1" customWidth="1"/>
    <col min="2578" max="2820" width="9" style="13"/>
    <col min="2821" max="2821" width="27.375" style="13" customWidth="1"/>
    <col min="2822" max="2824" width="9" style="13" customWidth="1"/>
    <col min="2825" max="2825" width="14.625" style="13" customWidth="1"/>
    <col min="2826" max="2826" width="15" style="13" customWidth="1"/>
    <col min="2827" max="2827" width="15.5" style="13" customWidth="1"/>
    <col min="2828" max="2828" width="14.375" style="13" customWidth="1"/>
    <col min="2829" max="2829" width="13.75" style="13" customWidth="1"/>
    <col min="2830" max="2830" width="13.125" style="13" customWidth="1"/>
    <col min="2831" max="2831" width="11.75" style="13" customWidth="1"/>
    <col min="2832" max="2832" width="11" style="13" customWidth="1"/>
    <col min="2833" max="2833" width="12" style="13" bestFit="1" customWidth="1"/>
    <col min="2834" max="3076" width="9" style="13"/>
    <col min="3077" max="3077" width="27.375" style="13" customWidth="1"/>
    <col min="3078" max="3080" width="9" style="13" customWidth="1"/>
    <col min="3081" max="3081" width="14.625" style="13" customWidth="1"/>
    <col min="3082" max="3082" width="15" style="13" customWidth="1"/>
    <col min="3083" max="3083" width="15.5" style="13" customWidth="1"/>
    <col min="3084" max="3084" width="14.375" style="13" customWidth="1"/>
    <col min="3085" max="3085" width="13.75" style="13" customWidth="1"/>
    <col min="3086" max="3086" width="13.125" style="13" customWidth="1"/>
    <col min="3087" max="3087" width="11.75" style="13" customWidth="1"/>
    <col min="3088" max="3088" width="11" style="13" customWidth="1"/>
    <col min="3089" max="3089" width="12" style="13" bestFit="1" customWidth="1"/>
    <col min="3090" max="3332" width="9" style="13"/>
    <col min="3333" max="3333" width="27.375" style="13" customWidth="1"/>
    <col min="3334" max="3336" width="9" style="13" customWidth="1"/>
    <col min="3337" max="3337" width="14.625" style="13" customWidth="1"/>
    <col min="3338" max="3338" width="15" style="13" customWidth="1"/>
    <col min="3339" max="3339" width="15.5" style="13" customWidth="1"/>
    <col min="3340" max="3340" width="14.375" style="13" customWidth="1"/>
    <col min="3341" max="3341" width="13.75" style="13" customWidth="1"/>
    <col min="3342" max="3342" width="13.125" style="13" customWidth="1"/>
    <col min="3343" max="3343" width="11.75" style="13" customWidth="1"/>
    <col min="3344" max="3344" width="11" style="13" customWidth="1"/>
    <col min="3345" max="3345" width="12" style="13" bestFit="1" customWidth="1"/>
    <col min="3346" max="3588" width="9" style="13"/>
    <col min="3589" max="3589" width="27.375" style="13" customWidth="1"/>
    <col min="3590" max="3592" width="9" style="13" customWidth="1"/>
    <col min="3593" max="3593" width="14.625" style="13" customWidth="1"/>
    <col min="3594" max="3594" width="15" style="13" customWidth="1"/>
    <col min="3595" max="3595" width="15.5" style="13" customWidth="1"/>
    <col min="3596" max="3596" width="14.375" style="13" customWidth="1"/>
    <col min="3597" max="3597" width="13.75" style="13" customWidth="1"/>
    <col min="3598" max="3598" width="13.125" style="13" customWidth="1"/>
    <col min="3599" max="3599" width="11.75" style="13" customWidth="1"/>
    <col min="3600" max="3600" width="11" style="13" customWidth="1"/>
    <col min="3601" max="3601" width="12" style="13" bestFit="1" customWidth="1"/>
    <col min="3602" max="3844" width="9" style="13"/>
    <col min="3845" max="3845" width="27.375" style="13" customWidth="1"/>
    <col min="3846" max="3848" width="9" style="13" customWidth="1"/>
    <col min="3849" max="3849" width="14.625" style="13" customWidth="1"/>
    <col min="3850" max="3850" width="15" style="13" customWidth="1"/>
    <col min="3851" max="3851" width="15.5" style="13" customWidth="1"/>
    <col min="3852" max="3852" width="14.375" style="13" customWidth="1"/>
    <col min="3853" max="3853" width="13.75" style="13" customWidth="1"/>
    <col min="3854" max="3854" width="13.125" style="13" customWidth="1"/>
    <col min="3855" max="3855" width="11.75" style="13" customWidth="1"/>
    <col min="3856" max="3856" width="11" style="13" customWidth="1"/>
    <col min="3857" max="3857" width="12" style="13" bestFit="1" customWidth="1"/>
    <col min="3858" max="4100" width="9" style="13"/>
    <col min="4101" max="4101" width="27.375" style="13" customWidth="1"/>
    <col min="4102" max="4104" width="9" style="13" customWidth="1"/>
    <col min="4105" max="4105" width="14.625" style="13" customWidth="1"/>
    <col min="4106" max="4106" width="15" style="13" customWidth="1"/>
    <col min="4107" max="4107" width="15.5" style="13" customWidth="1"/>
    <col min="4108" max="4108" width="14.375" style="13" customWidth="1"/>
    <col min="4109" max="4109" width="13.75" style="13" customWidth="1"/>
    <col min="4110" max="4110" width="13.125" style="13" customWidth="1"/>
    <col min="4111" max="4111" width="11.75" style="13" customWidth="1"/>
    <col min="4112" max="4112" width="11" style="13" customWidth="1"/>
    <col min="4113" max="4113" width="12" style="13" bestFit="1" customWidth="1"/>
    <col min="4114" max="4356" width="9" style="13"/>
    <col min="4357" max="4357" width="27.375" style="13" customWidth="1"/>
    <col min="4358" max="4360" width="9" style="13" customWidth="1"/>
    <col min="4361" max="4361" width="14.625" style="13" customWidth="1"/>
    <col min="4362" max="4362" width="15" style="13" customWidth="1"/>
    <col min="4363" max="4363" width="15.5" style="13" customWidth="1"/>
    <col min="4364" max="4364" width="14.375" style="13" customWidth="1"/>
    <col min="4365" max="4365" width="13.75" style="13" customWidth="1"/>
    <col min="4366" max="4366" width="13.125" style="13" customWidth="1"/>
    <col min="4367" max="4367" width="11.75" style="13" customWidth="1"/>
    <col min="4368" max="4368" width="11" style="13" customWidth="1"/>
    <col min="4369" max="4369" width="12" style="13" bestFit="1" customWidth="1"/>
    <col min="4370" max="4612" width="9" style="13"/>
    <col min="4613" max="4613" width="27.375" style="13" customWidth="1"/>
    <col min="4614" max="4616" width="9" style="13" customWidth="1"/>
    <col min="4617" max="4617" width="14.625" style="13" customWidth="1"/>
    <col min="4618" max="4618" width="15" style="13" customWidth="1"/>
    <col min="4619" max="4619" width="15.5" style="13" customWidth="1"/>
    <col min="4620" max="4620" width="14.375" style="13" customWidth="1"/>
    <col min="4621" max="4621" width="13.75" style="13" customWidth="1"/>
    <col min="4622" max="4622" width="13.125" style="13" customWidth="1"/>
    <col min="4623" max="4623" width="11.75" style="13" customWidth="1"/>
    <col min="4624" max="4624" width="11" style="13" customWidth="1"/>
    <col min="4625" max="4625" width="12" style="13" bestFit="1" customWidth="1"/>
    <col min="4626" max="4868" width="9" style="13"/>
    <col min="4869" max="4869" width="27.375" style="13" customWidth="1"/>
    <col min="4870" max="4872" width="9" style="13" customWidth="1"/>
    <col min="4873" max="4873" width="14.625" style="13" customWidth="1"/>
    <col min="4874" max="4874" width="15" style="13" customWidth="1"/>
    <col min="4875" max="4875" width="15.5" style="13" customWidth="1"/>
    <col min="4876" max="4876" width="14.375" style="13" customWidth="1"/>
    <col min="4877" max="4877" width="13.75" style="13" customWidth="1"/>
    <col min="4878" max="4878" width="13.125" style="13" customWidth="1"/>
    <col min="4879" max="4879" width="11.75" style="13" customWidth="1"/>
    <col min="4880" max="4880" width="11" style="13" customWidth="1"/>
    <col min="4881" max="4881" width="12" style="13" bestFit="1" customWidth="1"/>
    <col min="4882" max="5124" width="9" style="13"/>
    <col min="5125" max="5125" width="27.375" style="13" customWidth="1"/>
    <col min="5126" max="5128" width="9" style="13" customWidth="1"/>
    <col min="5129" max="5129" width="14.625" style="13" customWidth="1"/>
    <col min="5130" max="5130" width="15" style="13" customWidth="1"/>
    <col min="5131" max="5131" width="15.5" style="13" customWidth="1"/>
    <col min="5132" max="5132" width="14.375" style="13" customWidth="1"/>
    <col min="5133" max="5133" width="13.75" style="13" customWidth="1"/>
    <col min="5134" max="5134" width="13.125" style="13" customWidth="1"/>
    <col min="5135" max="5135" width="11.75" style="13" customWidth="1"/>
    <col min="5136" max="5136" width="11" style="13" customWidth="1"/>
    <col min="5137" max="5137" width="12" style="13" bestFit="1" customWidth="1"/>
    <col min="5138" max="5380" width="9" style="13"/>
    <col min="5381" max="5381" width="27.375" style="13" customWidth="1"/>
    <col min="5382" max="5384" width="9" style="13" customWidth="1"/>
    <col min="5385" max="5385" width="14.625" style="13" customWidth="1"/>
    <col min="5386" max="5386" width="15" style="13" customWidth="1"/>
    <col min="5387" max="5387" width="15.5" style="13" customWidth="1"/>
    <col min="5388" max="5388" width="14.375" style="13" customWidth="1"/>
    <col min="5389" max="5389" width="13.75" style="13" customWidth="1"/>
    <col min="5390" max="5390" width="13.125" style="13" customWidth="1"/>
    <col min="5391" max="5391" width="11.75" style="13" customWidth="1"/>
    <col min="5392" max="5392" width="11" style="13" customWidth="1"/>
    <col min="5393" max="5393" width="12" style="13" bestFit="1" customWidth="1"/>
    <col min="5394" max="5636" width="9" style="13"/>
    <col min="5637" max="5637" width="27.375" style="13" customWidth="1"/>
    <col min="5638" max="5640" width="9" style="13" customWidth="1"/>
    <col min="5641" max="5641" width="14.625" style="13" customWidth="1"/>
    <col min="5642" max="5642" width="15" style="13" customWidth="1"/>
    <col min="5643" max="5643" width="15.5" style="13" customWidth="1"/>
    <col min="5644" max="5644" width="14.375" style="13" customWidth="1"/>
    <col min="5645" max="5645" width="13.75" style="13" customWidth="1"/>
    <col min="5646" max="5646" width="13.125" style="13" customWidth="1"/>
    <col min="5647" max="5647" width="11.75" style="13" customWidth="1"/>
    <col min="5648" max="5648" width="11" style="13" customWidth="1"/>
    <col min="5649" max="5649" width="12" style="13" bestFit="1" customWidth="1"/>
    <col min="5650" max="5892" width="9" style="13"/>
    <col min="5893" max="5893" width="27.375" style="13" customWidth="1"/>
    <col min="5894" max="5896" width="9" style="13" customWidth="1"/>
    <col min="5897" max="5897" width="14.625" style="13" customWidth="1"/>
    <col min="5898" max="5898" width="15" style="13" customWidth="1"/>
    <col min="5899" max="5899" width="15.5" style="13" customWidth="1"/>
    <col min="5900" max="5900" width="14.375" style="13" customWidth="1"/>
    <col min="5901" max="5901" width="13.75" style="13" customWidth="1"/>
    <col min="5902" max="5902" width="13.125" style="13" customWidth="1"/>
    <col min="5903" max="5903" width="11.75" style="13" customWidth="1"/>
    <col min="5904" max="5904" width="11" style="13" customWidth="1"/>
    <col min="5905" max="5905" width="12" style="13" bestFit="1" customWidth="1"/>
    <col min="5906" max="6148" width="9" style="13"/>
    <col min="6149" max="6149" width="27.375" style="13" customWidth="1"/>
    <col min="6150" max="6152" width="9" style="13" customWidth="1"/>
    <col min="6153" max="6153" width="14.625" style="13" customWidth="1"/>
    <col min="6154" max="6154" width="15" style="13" customWidth="1"/>
    <col min="6155" max="6155" width="15.5" style="13" customWidth="1"/>
    <col min="6156" max="6156" width="14.375" style="13" customWidth="1"/>
    <col min="6157" max="6157" width="13.75" style="13" customWidth="1"/>
    <col min="6158" max="6158" width="13.125" style="13" customWidth="1"/>
    <col min="6159" max="6159" width="11.75" style="13" customWidth="1"/>
    <col min="6160" max="6160" width="11" style="13" customWidth="1"/>
    <col min="6161" max="6161" width="12" style="13" bestFit="1" customWidth="1"/>
    <col min="6162" max="6404" width="9" style="13"/>
    <col min="6405" max="6405" width="27.375" style="13" customWidth="1"/>
    <col min="6406" max="6408" width="9" style="13" customWidth="1"/>
    <col min="6409" max="6409" width="14.625" style="13" customWidth="1"/>
    <col min="6410" max="6410" width="15" style="13" customWidth="1"/>
    <col min="6411" max="6411" width="15.5" style="13" customWidth="1"/>
    <col min="6412" max="6412" width="14.375" style="13" customWidth="1"/>
    <col min="6413" max="6413" width="13.75" style="13" customWidth="1"/>
    <col min="6414" max="6414" width="13.125" style="13" customWidth="1"/>
    <col min="6415" max="6415" width="11.75" style="13" customWidth="1"/>
    <col min="6416" max="6416" width="11" style="13" customWidth="1"/>
    <col min="6417" max="6417" width="12" style="13" bestFit="1" customWidth="1"/>
    <col min="6418" max="6660" width="9" style="13"/>
    <col min="6661" max="6661" width="27.375" style="13" customWidth="1"/>
    <col min="6662" max="6664" width="9" style="13" customWidth="1"/>
    <col min="6665" max="6665" width="14.625" style="13" customWidth="1"/>
    <col min="6666" max="6666" width="15" style="13" customWidth="1"/>
    <col min="6667" max="6667" width="15.5" style="13" customWidth="1"/>
    <col min="6668" max="6668" width="14.375" style="13" customWidth="1"/>
    <col min="6669" max="6669" width="13.75" style="13" customWidth="1"/>
    <col min="6670" max="6670" width="13.125" style="13" customWidth="1"/>
    <col min="6671" max="6671" width="11.75" style="13" customWidth="1"/>
    <col min="6672" max="6672" width="11" style="13" customWidth="1"/>
    <col min="6673" max="6673" width="12" style="13" bestFit="1" customWidth="1"/>
    <col min="6674" max="6916" width="9" style="13"/>
    <col min="6917" max="6917" width="27.375" style="13" customWidth="1"/>
    <col min="6918" max="6920" width="9" style="13" customWidth="1"/>
    <col min="6921" max="6921" width="14.625" style="13" customWidth="1"/>
    <col min="6922" max="6922" width="15" style="13" customWidth="1"/>
    <col min="6923" max="6923" width="15.5" style="13" customWidth="1"/>
    <col min="6924" max="6924" width="14.375" style="13" customWidth="1"/>
    <col min="6925" max="6925" width="13.75" style="13" customWidth="1"/>
    <col min="6926" max="6926" width="13.125" style="13" customWidth="1"/>
    <col min="6927" max="6927" width="11.75" style="13" customWidth="1"/>
    <col min="6928" max="6928" width="11" style="13" customWidth="1"/>
    <col min="6929" max="6929" width="12" style="13" bestFit="1" customWidth="1"/>
    <col min="6930" max="7172" width="9" style="13"/>
    <col min="7173" max="7173" width="27.375" style="13" customWidth="1"/>
    <col min="7174" max="7176" width="9" style="13" customWidth="1"/>
    <col min="7177" max="7177" width="14.625" style="13" customWidth="1"/>
    <col min="7178" max="7178" width="15" style="13" customWidth="1"/>
    <col min="7179" max="7179" width="15.5" style="13" customWidth="1"/>
    <col min="7180" max="7180" width="14.375" style="13" customWidth="1"/>
    <col min="7181" max="7181" width="13.75" style="13" customWidth="1"/>
    <col min="7182" max="7182" width="13.125" style="13" customWidth="1"/>
    <col min="7183" max="7183" width="11.75" style="13" customWidth="1"/>
    <col min="7184" max="7184" width="11" style="13" customWidth="1"/>
    <col min="7185" max="7185" width="12" style="13" bestFit="1" customWidth="1"/>
    <col min="7186" max="7428" width="9" style="13"/>
    <col min="7429" max="7429" width="27.375" style="13" customWidth="1"/>
    <col min="7430" max="7432" width="9" style="13" customWidth="1"/>
    <col min="7433" max="7433" width="14.625" style="13" customWidth="1"/>
    <col min="7434" max="7434" width="15" style="13" customWidth="1"/>
    <col min="7435" max="7435" width="15.5" style="13" customWidth="1"/>
    <col min="7436" max="7436" width="14.375" style="13" customWidth="1"/>
    <col min="7437" max="7437" width="13.75" style="13" customWidth="1"/>
    <col min="7438" max="7438" width="13.125" style="13" customWidth="1"/>
    <col min="7439" max="7439" width="11.75" style="13" customWidth="1"/>
    <col min="7440" max="7440" width="11" style="13" customWidth="1"/>
    <col min="7441" max="7441" width="12" style="13" bestFit="1" customWidth="1"/>
    <col min="7442" max="7684" width="9" style="13"/>
    <col min="7685" max="7685" width="27.375" style="13" customWidth="1"/>
    <col min="7686" max="7688" width="9" style="13" customWidth="1"/>
    <col min="7689" max="7689" width="14.625" style="13" customWidth="1"/>
    <col min="7690" max="7690" width="15" style="13" customWidth="1"/>
    <col min="7691" max="7691" width="15.5" style="13" customWidth="1"/>
    <col min="7692" max="7692" width="14.375" style="13" customWidth="1"/>
    <col min="7693" max="7693" width="13.75" style="13" customWidth="1"/>
    <col min="7694" max="7694" width="13.125" style="13" customWidth="1"/>
    <col min="7695" max="7695" width="11.75" style="13" customWidth="1"/>
    <col min="7696" max="7696" width="11" style="13" customWidth="1"/>
    <col min="7697" max="7697" width="12" style="13" bestFit="1" customWidth="1"/>
    <col min="7698" max="7940" width="9" style="13"/>
    <col min="7941" max="7941" width="27.375" style="13" customWidth="1"/>
    <col min="7942" max="7944" width="9" style="13" customWidth="1"/>
    <col min="7945" max="7945" width="14.625" style="13" customWidth="1"/>
    <col min="7946" max="7946" width="15" style="13" customWidth="1"/>
    <col min="7947" max="7947" width="15.5" style="13" customWidth="1"/>
    <col min="7948" max="7948" width="14.375" style="13" customWidth="1"/>
    <col min="7949" max="7949" width="13.75" style="13" customWidth="1"/>
    <col min="7950" max="7950" width="13.125" style="13" customWidth="1"/>
    <col min="7951" max="7951" width="11.75" style="13" customWidth="1"/>
    <col min="7952" max="7952" width="11" style="13" customWidth="1"/>
    <col min="7953" max="7953" width="12" style="13" bestFit="1" customWidth="1"/>
    <col min="7954" max="8196" width="9" style="13"/>
    <col min="8197" max="8197" width="27.375" style="13" customWidth="1"/>
    <col min="8198" max="8200" width="9" style="13" customWidth="1"/>
    <col min="8201" max="8201" width="14.625" style="13" customWidth="1"/>
    <col min="8202" max="8202" width="15" style="13" customWidth="1"/>
    <col min="8203" max="8203" width="15.5" style="13" customWidth="1"/>
    <col min="8204" max="8204" width="14.375" style="13" customWidth="1"/>
    <col min="8205" max="8205" width="13.75" style="13" customWidth="1"/>
    <col min="8206" max="8206" width="13.125" style="13" customWidth="1"/>
    <col min="8207" max="8207" width="11.75" style="13" customWidth="1"/>
    <col min="8208" max="8208" width="11" style="13" customWidth="1"/>
    <col min="8209" max="8209" width="12" style="13" bestFit="1" customWidth="1"/>
    <col min="8210" max="8452" width="9" style="13"/>
    <col min="8453" max="8453" width="27.375" style="13" customWidth="1"/>
    <col min="8454" max="8456" width="9" style="13" customWidth="1"/>
    <col min="8457" max="8457" width="14.625" style="13" customWidth="1"/>
    <col min="8458" max="8458" width="15" style="13" customWidth="1"/>
    <col min="8459" max="8459" width="15.5" style="13" customWidth="1"/>
    <col min="8460" max="8460" width="14.375" style="13" customWidth="1"/>
    <col min="8461" max="8461" width="13.75" style="13" customWidth="1"/>
    <col min="8462" max="8462" width="13.125" style="13" customWidth="1"/>
    <col min="8463" max="8463" width="11.75" style="13" customWidth="1"/>
    <col min="8464" max="8464" width="11" style="13" customWidth="1"/>
    <col min="8465" max="8465" width="12" style="13" bestFit="1" customWidth="1"/>
    <col min="8466" max="8708" width="9" style="13"/>
    <col min="8709" max="8709" width="27.375" style="13" customWidth="1"/>
    <col min="8710" max="8712" width="9" style="13" customWidth="1"/>
    <col min="8713" max="8713" width="14.625" style="13" customWidth="1"/>
    <col min="8714" max="8714" width="15" style="13" customWidth="1"/>
    <col min="8715" max="8715" width="15.5" style="13" customWidth="1"/>
    <col min="8716" max="8716" width="14.375" style="13" customWidth="1"/>
    <col min="8717" max="8717" width="13.75" style="13" customWidth="1"/>
    <col min="8718" max="8718" width="13.125" style="13" customWidth="1"/>
    <col min="8719" max="8719" width="11.75" style="13" customWidth="1"/>
    <col min="8720" max="8720" width="11" style="13" customWidth="1"/>
    <col min="8721" max="8721" width="12" style="13" bestFit="1" customWidth="1"/>
    <col min="8722" max="8964" width="9" style="13"/>
    <col min="8965" max="8965" width="27.375" style="13" customWidth="1"/>
    <col min="8966" max="8968" width="9" style="13" customWidth="1"/>
    <col min="8969" max="8969" width="14.625" style="13" customWidth="1"/>
    <col min="8970" max="8970" width="15" style="13" customWidth="1"/>
    <col min="8971" max="8971" width="15.5" style="13" customWidth="1"/>
    <col min="8972" max="8972" width="14.375" style="13" customWidth="1"/>
    <col min="8973" max="8973" width="13.75" style="13" customWidth="1"/>
    <col min="8974" max="8974" width="13.125" style="13" customWidth="1"/>
    <col min="8975" max="8975" width="11.75" style="13" customWidth="1"/>
    <col min="8976" max="8976" width="11" style="13" customWidth="1"/>
    <col min="8977" max="8977" width="12" style="13" bestFit="1" customWidth="1"/>
    <col min="8978" max="9220" width="9" style="13"/>
    <col min="9221" max="9221" width="27.375" style="13" customWidth="1"/>
    <col min="9222" max="9224" width="9" style="13" customWidth="1"/>
    <col min="9225" max="9225" width="14.625" style="13" customWidth="1"/>
    <col min="9226" max="9226" width="15" style="13" customWidth="1"/>
    <col min="9227" max="9227" width="15.5" style="13" customWidth="1"/>
    <col min="9228" max="9228" width="14.375" style="13" customWidth="1"/>
    <col min="9229" max="9229" width="13.75" style="13" customWidth="1"/>
    <col min="9230" max="9230" width="13.125" style="13" customWidth="1"/>
    <col min="9231" max="9231" width="11.75" style="13" customWidth="1"/>
    <col min="9232" max="9232" width="11" style="13" customWidth="1"/>
    <col min="9233" max="9233" width="12" style="13" bestFit="1" customWidth="1"/>
    <col min="9234" max="9476" width="9" style="13"/>
    <col min="9477" max="9477" width="27.375" style="13" customWidth="1"/>
    <col min="9478" max="9480" width="9" style="13" customWidth="1"/>
    <col min="9481" max="9481" width="14.625" style="13" customWidth="1"/>
    <col min="9482" max="9482" width="15" style="13" customWidth="1"/>
    <col min="9483" max="9483" width="15.5" style="13" customWidth="1"/>
    <col min="9484" max="9484" width="14.375" style="13" customWidth="1"/>
    <col min="9485" max="9485" width="13.75" style="13" customWidth="1"/>
    <col min="9486" max="9486" width="13.125" style="13" customWidth="1"/>
    <col min="9487" max="9487" width="11.75" style="13" customWidth="1"/>
    <col min="9488" max="9488" width="11" style="13" customWidth="1"/>
    <col min="9489" max="9489" width="12" style="13" bestFit="1" customWidth="1"/>
    <col min="9490" max="9732" width="9" style="13"/>
    <col min="9733" max="9733" width="27.375" style="13" customWidth="1"/>
    <col min="9734" max="9736" width="9" style="13" customWidth="1"/>
    <col min="9737" max="9737" width="14.625" style="13" customWidth="1"/>
    <col min="9738" max="9738" width="15" style="13" customWidth="1"/>
    <col min="9739" max="9739" width="15.5" style="13" customWidth="1"/>
    <col min="9740" max="9740" width="14.375" style="13" customWidth="1"/>
    <col min="9741" max="9741" width="13.75" style="13" customWidth="1"/>
    <col min="9742" max="9742" width="13.125" style="13" customWidth="1"/>
    <col min="9743" max="9743" width="11.75" style="13" customWidth="1"/>
    <col min="9744" max="9744" width="11" style="13" customWidth="1"/>
    <col min="9745" max="9745" width="12" style="13" bestFit="1" customWidth="1"/>
    <col min="9746" max="9988" width="9" style="13"/>
    <col min="9989" max="9989" width="27.375" style="13" customWidth="1"/>
    <col min="9990" max="9992" width="9" style="13" customWidth="1"/>
    <col min="9993" max="9993" width="14.625" style="13" customWidth="1"/>
    <col min="9994" max="9994" width="15" style="13" customWidth="1"/>
    <col min="9995" max="9995" width="15.5" style="13" customWidth="1"/>
    <col min="9996" max="9996" width="14.375" style="13" customWidth="1"/>
    <col min="9997" max="9997" width="13.75" style="13" customWidth="1"/>
    <col min="9998" max="9998" width="13.125" style="13" customWidth="1"/>
    <col min="9999" max="9999" width="11.75" style="13" customWidth="1"/>
    <col min="10000" max="10000" width="11" style="13" customWidth="1"/>
    <col min="10001" max="10001" width="12" style="13" bestFit="1" customWidth="1"/>
    <col min="10002" max="10244" width="9" style="13"/>
    <col min="10245" max="10245" width="27.375" style="13" customWidth="1"/>
    <col min="10246" max="10248" width="9" style="13" customWidth="1"/>
    <col min="10249" max="10249" width="14.625" style="13" customWidth="1"/>
    <col min="10250" max="10250" width="15" style="13" customWidth="1"/>
    <col min="10251" max="10251" width="15.5" style="13" customWidth="1"/>
    <col min="10252" max="10252" width="14.375" style="13" customWidth="1"/>
    <col min="10253" max="10253" width="13.75" style="13" customWidth="1"/>
    <col min="10254" max="10254" width="13.125" style="13" customWidth="1"/>
    <col min="10255" max="10255" width="11.75" style="13" customWidth="1"/>
    <col min="10256" max="10256" width="11" style="13" customWidth="1"/>
    <col min="10257" max="10257" width="12" style="13" bestFit="1" customWidth="1"/>
    <col min="10258" max="10500" width="9" style="13"/>
    <col min="10501" max="10501" width="27.375" style="13" customWidth="1"/>
    <col min="10502" max="10504" width="9" style="13" customWidth="1"/>
    <col min="10505" max="10505" width="14.625" style="13" customWidth="1"/>
    <col min="10506" max="10506" width="15" style="13" customWidth="1"/>
    <col min="10507" max="10507" width="15.5" style="13" customWidth="1"/>
    <col min="10508" max="10508" width="14.375" style="13" customWidth="1"/>
    <col min="10509" max="10509" width="13.75" style="13" customWidth="1"/>
    <col min="10510" max="10510" width="13.125" style="13" customWidth="1"/>
    <col min="10511" max="10511" width="11.75" style="13" customWidth="1"/>
    <col min="10512" max="10512" width="11" style="13" customWidth="1"/>
    <col min="10513" max="10513" width="12" style="13" bestFit="1" customWidth="1"/>
    <col min="10514" max="10756" width="9" style="13"/>
    <col min="10757" max="10757" width="27.375" style="13" customWidth="1"/>
    <col min="10758" max="10760" width="9" style="13" customWidth="1"/>
    <col min="10761" max="10761" width="14.625" style="13" customWidth="1"/>
    <col min="10762" max="10762" width="15" style="13" customWidth="1"/>
    <col min="10763" max="10763" width="15.5" style="13" customWidth="1"/>
    <col min="10764" max="10764" width="14.375" style="13" customWidth="1"/>
    <col min="10765" max="10765" width="13.75" style="13" customWidth="1"/>
    <col min="10766" max="10766" width="13.125" style="13" customWidth="1"/>
    <col min="10767" max="10767" width="11.75" style="13" customWidth="1"/>
    <col min="10768" max="10768" width="11" style="13" customWidth="1"/>
    <col min="10769" max="10769" width="12" style="13" bestFit="1" customWidth="1"/>
    <col min="10770" max="11012" width="9" style="13"/>
    <col min="11013" max="11013" width="27.375" style="13" customWidth="1"/>
    <col min="11014" max="11016" width="9" style="13" customWidth="1"/>
    <col min="11017" max="11017" width="14.625" style="13" customWidth="1"/>
    <col min="11018" max="11018" width="15" style="13" customWidth="1"/>
    <col min="11019" max="11019" width="15.5" style="13" customWidth="1"/>
    <col min="11020" max="11020" width="14.375" style="13" customWidth="1"/>
    <col min="11021" max="11021" width="13.75" style="13" customWidth="1"/>
    <col min="11022" max="11022" width="13.125" style="13" customWidth="1"/>
    <col min="11023" max="11023" width="11.75" style="13" customWidth="1"/>
    <col min="11024" max="11024" width="11" style="13" customWidth="1"/>
    <col min="11025" max="11025" width="12" style="13" bestFit="1" customWidth="1"/>
    <col min="11026" max="11268" width="9" style="13"/>
    <col min="11269" max="11269" width="27.375" style="13" customWidth="1"/>
    <col min="11270" max="11272" width="9" style="13" customWidth="1"/>
    <col min="11273" max="11273" width="14.625" style="13" customWidth="1"/>
    <col min="11274" max="11274" width="15" style="13" customWidth="1"/>
    <col min="11275" max="11275" width="15.5" style="13" customWidth="1"/>
    <col min="11276" max="11276" width="14.375" style="13" customWidth="1"/>
    <col min="11277" max="11277" width="13.75" style="13" customWidth="1"/>
    <col min="11278" max="11278" width="13.125" style="13" customWidth="1"/>
    <col min="11279" max="11279" width="11.75" style="13" customWidth="1"/>
    <col min="11280" max="11280" width="11" style="13" customWidth="1"/>
    <col min="11281" max="11281" width="12" style="13" bestFit="1" customWidth="1"/>
    <col min="11282" max="11524" width="9" style="13"/>
    <col min="11525" max="11525" width="27.375" style="13" customWidth="1"/>
    <col min="11526" max="11528" width="9" style="13" customWidth="1"/>
    <col min="11529" max="11529" width="14.625" style="13" customWidth="1"/>
    <col min="11530" max="11530" width="15" style="13" customWidth="1"/>
    <col min="11531" max="11531" width="15.5" style="13" customWidth="1"/>
    <col min="11532" max="11532" width="14.375" style="13" customWidth="1"/>
    <col min="11533" max="11533" width="13.75" style="13" customWidth="1"/>
    <col min="11534" max="11534" width="13.125" style="13" customWidth="1"/>
    <col min="11535" max="11535" width="11.75" style="13" customWidth="1"/>
    <col min="11536" max="11536" width="11" style="13" customWidth="1"/>
    <col min="11537" max="11537" width="12" style="13" bestFit="1" customWidth="1"/>
    <col min="11538" max="11780" width="9" style="13"/>
    <col min="11781" max="11781" width="27.375" style="13" customWidth="1"/>
    <col min="11782" max="11784" width="9" style="13" customWidth="1"/>
    <col min="11785" max="11785" width="14.625" style="13" customWidth="1"/>
    <col min="11786" max="11786" width="15" style="13" customWidth="1"/>
    <col min="11787" max="11787" width="15.5" style="13" customWidth="1"/>
    <col min="11788" max="11788" width="14.375" style="13" customWidth="1"/>
    <col min="11789" max="11789" width="13.75" style="13" customWidth="1"/>
    <col min="11790" max="11790" width="13.125" style="13" customWidth="1"/>
    <col min="11791" max="11791" width="11.75" style="13" customWidth="1"/>
    <col min="11792" max="11792" width="11" style="13" customWidth="1"/>
    <col min="11793" max="11793" width="12" style="13" bestFit="1" customWidth="1"/>
    <col min="11794" max="12036" width="9" style="13"/>
    <col min="12037" max="12037" width="27.375" style="13" customWidth="1"/>
    <col min="12038" max="12040" width="9" style="13" customWidth="1"/>
    <col min="12041" max="12041" width="14.625" style="13" customWidth="1"/>
    <col min="12042" max="12042" width="15" style="13" customWidth="1"/>
    <col min="12043" max="12043" width="15.5" style="13" customWidth="1"/>
    <col min="12044" max="12044" width="14.375" style="13" customWidth="1"/>
    <col min="12045" max="12045" width="13.75" style="13" customWidth="1"/>
    <col min="12046" max="12046" width="13.125" style="13" customWidth="1"/>
    <col min="12047" max="12047" width="11.75" style="13" customWidth="1"/>
    <col min="12048" max="12048" width="11" style="13" customWidth="1"/>
    <col min="12049" max="12049" width="12" style="13" bestFit="1" customWidth="1"/>
    <col min="12050" max="12292" width="9" style="13"/>
    <col min="12293" max="12293" width="27.375" style="13" customWidth="1"/>
    <col min="12294" max="12296" width="9" style="13" customWidth="1"/>
    <col min="12297" max="12297" width="14.625" style="13" customWidth="1"/>
    <col min="12298" max="12298" width="15" style="13" customWidth="1"/>
    <col min="12299" max="12299" width="15.5" style="13" customWidth="1"/>
    <col min="12300" max="12300" width="14.375" style="13" customWidth="1"/>
    <col min="12301" max="12301" width="13.75" style="13" customWidth="1"/>
    <col min="12302" max="12302" width="13.125" style="13" customWidth="1"/>
    <col min="12303" max="12303" width="11.75" style="13" customWidth="1"/>
    <col min="12304" max="12304" width="11" style="13" customWidth="1"/>
    <col min="12305" max="12305" width="12" style="13" bestFit="1" customWidth="1"/>
    <col min="12306" max="12548" width="9" style="13"/>
    <col min="12549" max="12549" width="27.375" style="13" customWidth="1"/>
    <col min="12550" max="12552" width="9" style="13" customWidth="1"/>
    <col min="12553" max="12553" width="14.625" style="13" customWidth="1"/>
    <col min="12554" max="12554" width="15" style="13" customWidth="1"/>
    <col min="12555" max="12555" width="15.5" style="13" customWidth="1"/>
    <col min="12556" max="12556" width="14.375" style="13" customWidth="1"/>
    <col min="12557" max="12557" width="13.75" style="13" customWidth="1"/>
    <col min="12558" max="12558" width="13.125" style="13" customWidth="1"/>
    <col min="12559" max="12559" width="11.75" style="13" customWidth="1"/>
    <col min="12560" max="12560" width="11" style="13" customWidth="1"/>
    <col min="12561" max="12561" width="12" style="13" bestFit="1" customWidth="1"/>
    <col min="12562" max="12804" width="9" style="13"/>
    <col min="12805" max="12805" width="27.375" style="13" customWidth="1"/>
    <col min="12806" max="12808" width="9" style="13" customWidth="1"/>
    <col min="12809" max="12809" width="14.625" style="13" customWidth="1"/>
    <col min="12810" max="12810" width="15" style="13" customWidth="1"/>
    <col min="12811" max="12811" width="15.5" style="13" customWidth="1"/>
    <col min="12812" max="12812" width="14.375" style="13" customWidth="1"/>
    <col min="12813" max="12813" width="13.75" style="13" customWidth="1"/>
    <col min="12814" max="12814" width="13.125" style="13" customWidth="1"/>
    <col min="12815" max="12815" width="11.75" style="13" customWidth="1"/>
    <col min="12816" max="12816" width="11" style="13" customWidth="1"/>
    <col min="12817" max="12817" width="12" style="13" bestFit="1" customWidth="1"/>
    <col min="12818" max="13060" width="9" style="13"/>
    <col min="13061" max="13061" width="27.375" style="13" customWidth="1"/>
    <col min="13062" max="13064" width="9" style="13" customWidth="1"/>
    <col min="13065" max="13065" width="14.625" style="13" customWidth="1"/>
    <col min="13066" max="13066" width="15" style="13" customWidth="1"/>
    <col min="13067" max="13067" width="15.5" style="13" customWidth="1"/>
    <col min="13068" max="13068" width="14.375" style="13" customWidth="1"/>
    <col min="13069" max="13069" width="13.75" style="13" customWidth="1"/>
    <col min="13070" max="13070" width="13.125" style="13" customWidth="1"/>
    <col min="13071" max="13071" width="11.75" style="13" customWidth="1"/>
    <col min="13072" max="13072" width="11" style="13" customWidth="1"/>
    <col min="13073" max="13073" width="12" style="13" bestFit="1" customWidth="1"/>
    <col min="13074" max="13316" width="9" style="13"/>
    <col min="13317" max="13317" width="27.375" style="13" customWidth="1"/>
    <col min="13318" max="13320" width="9" style="13" customWidth="1"/>
    <col min="13321" max="13321" width="14.625" style="13" customWidth="1"/>
    <col min="13322" max="13322" width="15" style="13" customWidth="1"/>
    <col min="13323" max="13323" width="15.5" style="13" customWidth="1"/>
    <col min="13324" max="13324" width="14.375" style="13" customWidth="1"/>
    <col min="13325" max="13325" width="13.75" style="13" customWidth="1"/>
    <col min="13326" max="13326" width="13.125" style="13" customWidth="1"/>
    <col min="13327" max="13327" width="11.75" style="13" customWidth="1"/>
    <col min="13328" max="13328" width="11" style="13" customWidth="1"/>
    <col min="13329" max="13329" width="12" style="13" bestFit="1" customWidth="1"/>
    <col min="13330" max="13572" width="9" style="13"/>
    <col min="13573" max="13573" width="27.375" style="13" customWidth="1"/>
    <col min="13574" max="13576" width="9" style="13" customWidth="1"/>
    <col min="13577" max="13577" width="14.625" style="13" customWidth="1"/>
    <col min="13578" max="13578" width="15" style="13" customWidth="1"/>
    <col min="13579" max="13579" width="15.5" style="13" customWidth="1"/>
    <col min="13580" max="13580" width="14.375" style="13" customWidth="1"/>
    <col min="13581" max="13581" width="13.75" style="13" customWidth="1"/>
    <col min="13582" max="13582" width="13.125" style="13" customWidth="1"/>
    <col min="13583" max="13583" width="11.75" style="13" customWidth="1"/>
    <col min="13584" max="13584" width="11" style="13" customWidth="1"/>
    <col min="13585" max="13585" width="12" style="13" bestFit="1" customWidth="1"/>
    <col min="13586" max="13828" width="9" style="13"/>
    <col min="13829" max="13829" width="27.375" style="13" customWidth="1"/>
    <col min="13830" max="13832" width="9" style="13" customWidth="1"/>
    <col min="13833" max="13833" width="14.625" style="13" customWidth="1"/>
    <col min="13834" max="13834" width="15" style="13" customWidth="1"/>
    <col min="13835" max="13835" width="15.5" style="13" customWidth="1"/>
    <col min="13836" max="13836" width="14.375" style="13" customWidth="1"/>
    <col min="13837" max="13837" width="13.75" style="13" customWidth="1"/>
    <col min="13838" max="13838" width="13.125" style="13" customWidth="1"/>
    <col min="13839" max="13839" width="11.75" style="13" customWidth="1"/>
    <col min="13840" max="13840" width="11" style="13" customWidth="1"/>
    <col min="13841" max="13841" width="12" style="13" bestFit="1" customWidth="1"/>
    <col min="13842" max="14084" width="9" style="13"/>
    <col min="14085" max="14085" width="27.375" style="13" customWidth="1"/>
    <col min="14086" max="14088" width="9" style="13" customWidth="1"/>
    <col min="14089" max="14089" width="14.625" style="13" customWidth="1"/>
    <col min="14090" max="14090" width="15" style="13" customWidth="1"/>
    <col min="14091" max="14091" width="15.5" style="13" customWidth="1"/>
    <col min="14092" max="14092" width="14.375" style="13" customWidth="1"/>
    <col min="14093" max="14093" width="13.75" style="13" customWidth="1"/>
    <col min="14094" max="14094" width="13.125" style="13" customWidth="1"/>
    <col min="14095" max="14095" width="11.75" style="13" customWidth="1"/>
    <col min="14096" max="14096" width="11" style="13" customWidth="1"/>
    <col min="14097" max="14097" width="12" style="13" bestFit="1" customWidth="1"/>
    <col min="14098" max="14340" width="9" style="13"/>
    <col min="14341" max="14341" width="27.375" style="13" customWidth="1"/>
    <col min="14342" max="14344" width="9" style="13" customWidth="1"/>
    <col min="14345" max="14345" width="14.625" style="13" customWidth="1"/>
    <col min="14346" max="14346" width="15" style="13" customWidth="1"/>
    <col min="14347" max="14347" width="15.5" style="13" customWidth="1"/>
    <col min="14348" max="14348" width="14.375" style="13" customWidth="1"/>
    <col min="14349" max="14349" width="13.75" style="13" customWidth="1"/>
    <col min="14350" max="14350" width="13.125" style="13" customWidth="1"/>
    <col min="14351" max="14351" width="11.75" style="13" customWidth="1"/>
    <col min="14352" max="14352" width="11" style="13" customWidth="1"/>
    <col min="14353" max="14353" width="12" style="13" bestFit="1" customWidth="1"/>
    <col min="14354" max="14596" width="9" style="13"/>
    <col min="14597" max="14597" width="27.375" style="13" customWidth="1"/>
    <col min="14598" max="14600" width="9" style="13" customWidth="1"/>
    <col min="14601" max="14601" width="14.625" style="13" customWidth="1"/>
    <col min="14602" max="14602" width="15" style="13" customWidth="1"/>
    <col min="14603" max="14603" width="15.5" style="13" customWidth="1"/>
    <col min="14604" max="14604" width="14.375" style="13" customWidth="1"/>
    <col min="14605" max="14605" width="13.75" style="13" customWidth="1"/>
    <col min="14606" max="14606" width="13.125" style="13" customWidth="1"/>
    <col min="14607" max="14607" width="11.75" style="13" customWidth="1"/>
    <col min="14608" max="14608" width="11" style="13" customWidth="1"/>
    <col min="14609" max="14609" width="12" style="13" bestFit="1" customWidth="1"/>
    <col min="14610" max="14852" width="9" style="13"/>
    <col min="14853" max="14853" width="27.375" style="13" customWidth="1"/>
    <col min="14854" max="14856" width="9" style="13" customWidth="1"/>
    <col min="14857" max="14857" width="14.625" style="13" customWidth="1"/>
    <col min="14858" max="14858" width="15" style="13" customWidth="1"/>
    <col min="14859" max="14859" width="15.5" style="13" customWidth="1"/>
    <col min="14860" max="14860" width="14.375" style="13" customWidth="1"/>
    <col min="14861" max="14861" width="13.75" style="13" customWidth="1"/>
    <col min="14862" max="14862" width="13.125" style="13" customWidth="1"/>
    <col min="14863" max="14863" width="11.75" style="13" customWidth="1"/>
    <col min="14864" max="14864" width="11" style="13" customWidth="1"/>
    <col min="14865" max="14865" width="12" style="13" bestFit="1" customWidth="1"/>
    <col min="14866" max="15108" width="9" style="13"/>
    <col min="15109" max="15109" width="27.375" style="13" customWidth="1"/>
    <col min="15110" max="15112" width="9" style="13" customWidth="1"/>
    <col min="15113" max="15113" width="14.625" style="13" customWidth="1"/>
    <col min="15114" max="15114" width="15" style="13" customWidth="1"/>
    <col min="15115" max="15115" width="15.5" style="13" customWidth="1"/>
    <col min="15116" max="15116" width="14.375" style="13" customWidth="1"/>
    <col min="15117" max="15117" width="13.75" style="13" customWidth="1"/>
    <col min="15118" max="15118" width="13.125" style="13" customWidth="1"/>
    <col min="15119" max="15119" width="11.75" style="13" customWidth="1"/>
    <col min="15120" max="15120" width="11" style="13" customWidth="1"/>
    <col min="15121" max="15121" width="12" style="13" bestFit="1" customWidth="1"/>
    <col min="15122" max="15364" width="9" style="13"/>
    <col min="15365" max="15365" width="27.375" style="13" customWidth="1"/>
    <col min="15366" max="15368" width="9" style="13" customWidth="1"/>
    <col min="15369" max="15369" width="14.625" style="13" customWidth="1"/>
    <col min="15370" max="15370" width="15" style="13" customWidth="1"/>
    <col min="15371" max="15371" width="15.5" style="13" customWidth="1"/>
    <col min="15372" max="15372" width="14.375" style="13" customWidth="1"/>
    <col min="15373" max="15373" width="13.75" style="13" customWidth="1"/>
    <col min="15374" max="15374" width="13.125" style="13" customWidth="1"/>
    <col min="15375" max="15375" width="11.75" style="13" customWidth="1"/>
    <col min="15376" max="15376" width="11" style="13" customWidth="1"/>
    <col min="15377" max="15377" width="12" style="13" bestFit="1" customWidth="1"/>
    <col min="15378" max="15620" width="9" style="13"/>
    <col min="15621" max="15621" width="27.375" style="13" customWidth="1"/>
    <col min="15622" max="15624" width="9" style="13" customWidth="1"/>
    <col min="15625" max="15625" width="14.625" style="13" customWidth="1"/>
    <col min="15626" max="15626" width="15" style="13" customWidth="1"/>
    <col min="15627" max="15627" width="15.5" style="13" customWidth="1"/>
    <col min="15628" max="15628" width="14.375" style="13" customWidth="1"/>
    <col min="15629" max="15629" width="13.75" style="13" customWidth="1"/>
    <col min="15630" max="15630" width="13.125" style="13" customWidth="1"/>
    <col min="15631" max="15631" width="11.75" style="13" customWidth="1"/>
    <col min="15632" max="15632" width="11" style="13" customWidth="1"/>
    <col min="15633" max="15633" width="12" style="13" bestFit="1" customWidth="1"/>
    <col min="15634" max="15876" width="9" style="13"/>
    <col min="15877" max="15877" width="27.375" style="13" customWidth="1"/>
    <col min="15878" max="15880" width="9" style="13" customWidth="1"/>
    <col min="15881" max="15881" width="14.625" style="13" customWidth="1"/>
    <col min="15882" max="15882" width="15" style="13" customWidth="1"/>
    <col min="15883" max="15883" width="15.5" style="13" customWidth="1"/>
    <col min="15884" max="15884" width="14.375" style="13" customWidth="1"/>
    <col min="15885" max="15885" width="13.75" style="13" customWidth="1"/>
    <col min="15886" max="15886" width="13.125" style="13" customWidth="1"/>
    <col min="15887" max="15887" width="11.75" style="13" customWidth="1"/>
    <col min="15888" max="15888" width="11" style="13" customWidth="1"/>
    <col min="15889" max="15889" width="12" style="13" bestFit="1" customWidth="1"/>
    <col min="15890" max="16132" width="9" style="13"/>
    <col min="16133" max="16133" width="27.375" style="13" customWidth="1"/>
    <col min="16134" max="16136" width="9" style="13" customWidth="1"/>
    <col min="16137" max="16137" width="14.625" style="13" customWidth="1"/>
    <col min="16138" max="16138" width="15" style="13" customWidth="1"/>
    <col min="16139" max="16139" width="15.5" style="13" customWidth="1"/>
    <col min="16140" max="16140" width="14.375" style="13" customWidth="1"/>
    <col min="16141" max="16141" width="13.75" style="13" customWidth="1"/>
    <col min="16142" max="16142" width="13.125" style="13" customWidth="1"/>
    <col min="16143" max="16143" width="11.75" style="13" customWidth="1"/>
    <col min="16144" max="16144" width="11" style="13" customWidth="1"/>
    <col min="16145" max="16145" width="12" style="13" bestFit="1" customWidth="1"/>
    <col min="16146" max="16384" width="9" style="13"/>
  </cols>
  <sheetData>
    <row r="1" spans="1:34" s="2" customFormat="1" x14ac:dyDescent="0.5500000000000000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4" s="2" customFormat="1" ht="32.25" customHeight="1" x14ac:dyDescent="0.55000000000000004">
      <c r="A2" s="3"/>
      <c r="B2" s="3"/>
      <c r="C2" s="3"/>
      <c r="D2" s="3"/>
      <c r="E2" s="3"/>
      <c r="F2" s="3"/>
      <c r="G2" s="3"/>
      <c r="H2" s="3" t="s">
        <v>1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4" s="2" customFormat="1" x14ac:dyDescent="0.55000000000000004">
      <c r="A3" s="73" t="s">
        <v>2</v>
      </c>
      <c r="B3" s="75" t="s">
        <v>3</v>
      </c>
      <c r="C3" s="75"/>
      <c r="D3" s="75"/>
      <c r="E3" s="75" t="s">
        <v>4</v>
      </c>
      <c r="F3" s="75"/>
      <c r="G3" s="75"/>
      <c r="H3" s="75" t="s">
        <v>5</v>
      </c>
      <c r="I3" s="75"/>
      <c r="J3" s="75"/>
      <c r="K3" s="75" t="s">
        <v>6</v>
      </c>
      <c r="L3" s="75"/>
      <c r="M3" s="75"/>
      <c r="N3" s="76" t="s">
        <v>7</v>
      </c>
      <c r="O3" s="76"/>
      <c r="P3" s="76"/>
      <c r="Q3" s="76" t="s">
        <v>8</v>
      </c>
      <c r="R3" s="76"/>
      <c r="S3" s="76"/>
      <c r="T3" s="70" t="s">
        <v>9</v>
      </c>
      <c r="U3" s="70"/>
      <c r="V3" s="70"/>
      <c r="W3" s="70" t="s">
        <v>10</v>
      </c>
      <c r="X3" s="70"/>
      <c r="Y3" s="70"/>
      <c r="Z3" s="71" t="s">
        <v>11</v>
      </c>
      <c r="AA3" s="71"/>
      <c r="AB3" s="71"/>
      <c r="AC3" s="71" t="s">
        <v>12</v>
      </c>
      <c r="AD3" s="71"/>
      <c r="AE3" s="71"/>
      <c r="AF3" s="71" t="s">
        <v>13</v>
      </c>
      <c r="AG3" s="71"/>
      <c r="AH3" s="71"/>
    </row>
    <row r="4" spans="1:34" s="8" customFormat="1" x14ac:dyDescent="0.55000000000000004">
      <c r="A4" s="74"/>
      <c r="B4" s="4" t="s">
        <v>14</v>
      </c>
      <c r="C4" s="4" t="s">
        <v>15</v>
      </c>
      <c r="D4" s="4" t="s">
        <v>16</v>
      </c>
      <c r="E4" s="4" t="s">
        <v>14</v>
      </c>
      <c r="F4" s="4" t="s">
        <v>15</v>
      </c>
      <c r="G4" s="4" t="s">
        <v>16</v>
      </c>
      <c r="H4" s="4" t="s">
        <v>14</v>
      </c>
      <c r="I4" s="4" t="s">
        <v>15</v>
      </c>
      <c r="J4" s="4" t="s">
        <v>16</v>
      </c>
      <c r="K4" s="4" t="s">
        <v>14</v>
      </c>
      <c r="L4" s="4" t="s">
        <v>15</v>
      </c>
      <c r="M4" s="4" t="s">
        <v>16</v>
      </c>
      <c r="N4" s="5" t="s">
        <v>14</v>
      </c>
      <c r="O4" s="5" t="s">
        <v>15</v>
      </c>
      <c r="P4" s="5" t="s">
        <v>16</v>
      </c>
      <c r="Q4" s="5" t="s">
        <v>14</v>
      </c>
      <c r="R4" s="5" t="s">
        <v>15</v>
      </c>
      <c r="S4" s="5" t="s">
        <v>16</v>
      </c>
      <c r="T4" s="6" t="s">
        <v>14</v>
      </c>
      <c r="U4" s="6" t="s">
        <v>15</v>
      </c>
      <c r="V4" s="6" t="s">
        <v>16</v>
      </c>
      <c r="W4" s="6" t="s">
        <v>14</v>
      </c>
      <c r="X4" s="6" t="s">
        <v>15</v>
      </c>
      <c r="Y4" s="6" t="s">
        <v>16</v>
      </c>
      <c r="Z4" s="7" t="s">
        <v>14</v>
      </c>
      <c r="AA4" s="7" t="s">
        <v>15</v>
      </c>
      <c r="AB4" s="7" t="s">
        <v>16</v>
      </c>
      <c r="AC4" s="7" t="s">
        <v>14</v>
      </c>
      <c r="AD4" s="7" t="s">
        <v>15</v>
      </c>
      <c r="AE4" s="7" t="s">
        <v>16</v>
      </c>
      <c r="AF4" s="7" t="s">
        <v>14</v>
      </c>
    </row>
    <row r="5" spans="1:34" s="8" customFormat="1" x14ac:dyDescent="0.55000000000000004">
      <c r="A5" s="9" t="str">
        <f>'[1]ครุภัณฑ์รวม มทร.'!A4</f>
        <v>อาคารและสิ่งก่อสร้าง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4" ht="24" x14ac:dyDescent="0.55000000000000004">
      <c r="A6" s="11" t="str">
        <f>'[1]ครุภัณฑ์รวม มทร.'!A3</f>
        <v>สำนักงานอธิการบดี</v>
      </c>
      <c r="B6" s="77">
        <v>1976101537.6400001</v>
      </c>
      <c r="C6" s="77">
        <v>77628431.950000003</v>
      </c>
      <c r="D6" s="77">
        <v>699862082.19000006</v>
      </c>
      <c r="E6" s="77">
        <v>160781454.59</v>
      </c>
      <c r="F6" s="27">
        <v>7107506.0999999996</v>
      </c>
      <c r="G6" s="27">
        <v>44088979.469999999</v>
      </c>
      <c r="H6" s="77">
        <v>240000</v>
      </c>
      <c r="I6" s="27">
        <v>12000</v>
      </c>
      <c r="J6" s="27">
        <v>128000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4" ht="24" x14ac:dyDescent="0.55000000000000004">
      <c r="A7" s="11" t="str">
        <f>'[1]ครุภัณฑ์รวม มทร.'!A130</f>
        <v>สำนักบริหารจักรวรรดิ</v>
      </c>
      <c r="B7" s="77">
        <f>97634000+72579252.97</f>
        <v>170213252.97</v>
      </c>
      <c r="C7" s="77">
        <f>2710783.33+2923400.52</f>
        <v>5634183.8499999996</v>
      </c>
      <c r="D7" s="77">
        <f>75443589.23+61955488.27</f>
        <v>137399077.5</v>
      </c>
      <c r="E7" s="77">
        <f>1197000+14447229.45</f>
        <v>15644229.449999999</v>
      </c>
      <c r="F7" s="27">
        <f>4850+546167.18</f>
        <v>551017.18000000005</v>
      </c>
      <c r="G7" s="27">
        <f>1191340.67+12627214.34</f>
        <v>13818555.01</v>
      </c>
      <c r="H7" s="77">
        <v>249081</v>
      </c>
      <c r="I7" s="27">
        <v>10829.61</v>
      </c>
      <c r="J7" s="27">
        <v>220124.41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4" ht="24" x14ac:dyDescent="0.55000000000000004">
      <c r="A8" s="11" t="str">
        <f>'[1]ครุภัณฑ์รวม มทร.'!A144</f>
        <v>พื้นที่เพาะช่าง</v>
      </c>
      <c r="B8" s="77">
        <v>215387684.13</v>
      </c>
      <c r="C8" s="77">
        <v>7762957.9000000004</v>
      </c>
      <c r="D8" s="77">
        <v>83239932.159999996</v>
      </c>
      <c r="E8" s="77">
        <v>34182684.119999997</v>
      </c>
      <c r="F8" s="27">
        <v>495940.38</v>
      </c>
      <c r="G8" s="27">
        <v>28455362.350000001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4" s="82" customFormat="1" ht="24" x14ac:dyDescent="0.55000000000000004">
      <c r="A9" s="78" t="s">
        <v>17</v>
      </c>
      <c r="B9" s="79"/>
      <c r="C9" s="79"/>
      <c r="D9" s="79"/>
      <c r="E9" s="79">
        <v>2989627</v>
      </c>
      <c r="F9" s="80">
        <v>105535.19</v>
      </c>
      <c r="G9" s="80">
        <v>876036.49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</row>
    <row r="10" spans="1:34" s="82" customFormat="1" x14ac:dyDescent="0.55000000000000004">
      <c r="A10" s="78" t="s">
        <v>18</v>
      </c>
      <c r="B10" s="83"/>
      <c r="C10" s="83"/>
      <c r="D10" s="83"/>
      <c r="E10" s="81">
        <v>2825204.69</v>
      </c>
      <c r="F10" s="81">
        <v>109166.18</v>
      </c>
      <c r="G10" s="81">
        <v>913697.45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</row>
    <row r="11" spans="1:34" s="82" customFormat="1" x14ac:dyDescent="0.55000000000000004">
      <c r="A11" s="78" t="s">
        <v>19</v>
      </c>
      <c r="B11" s="83"/>
      <c r="C11" s="83"/>
      <c r="D11" s="83"/>
      <c r="E11" s="81">
        <v>179782.9</v>
      </c>
      <c r="F11" s="81">
        <v>9099.49</v>
      </c>
      <c r="G11" s="81">
        <v>15749.22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</row>
    <row r="12" spans="1:34" s="82" customFormat="1" x14ac:dyDescent="0.55000000000000004">
      <c r="A12" s="78" t="s">
        <v>20</v>
      </c>
      <c r="B12" s="83"/>
      <c r="C12" s="83"/>
      <c r="D12" s="83"/>
      <c r="E12" s="81">
        <v>148384.98000000001</v>
      </c>
      <c r="F12" s="81">
        <v>7419.25</v>
      </c>
      <c r="G12" s="81">
        <v>11128.87</v>
      </c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4" s="19" customFormat="1" x14ac:dyDescent="0.55000000000000004">
      <c r="A13" s="16" t="s">
        <v>21</v>
      </c>
      <c r="B13" s="20">
        <v>560496043.96000004</v>
      </c>
      <c r="C13" s="20">
        <v>21642113.5</v>
      </c>
      <c r="D13" s="20">
        <v>295593136.5</v>
      </c>
      <c r="E13" s="18">
        <v>24959768.789999999</v>
      </c>
      <c r="F13" s="18">
        <v>1029702.1</v>
      </c>
      <c r="G13" s="18">
        <v>6562731.3700000001</v>
      </c>
      <c r="H13" s="18">
        <v>1157977.75</v>
      </c>
      <c r="I13" s="18">
        <v>57898.89</v>
      </c>
      <c r="J13" s="18">
        <v>500991.98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4" s="19" customFormat="1" x14ac:dyDescent="0.55000000000000004">
      <c r="A14" s="16" t="s">
        <v>22</v>
      </c>
      <c r="B14" s="20">
        <v>186056537.68000001</v>
      </c>
      <c r="C14" s="20">
        <v>6293641.21</v>
      </c>
      <c r="D14" s="20">
        <v>36417320.280000001</v>
      </c>
      <c r="E14" s="18">
        <v>16457324.380000001</v>
      </c>
      <c r="F14" s="18">
        <v>542700</v>
      </c>
      <c r="G14" s="18">
        <v>3439447.38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4" s="19" customFormat="1" x14ac:dyDescent="0.55000000000000004">
      <c r="A15" s="16" t="s">
        <v>23</v>
      </c>
      <c r="B15" s="20">
        <v>10568940.92</v>
      </c>
      <c r="C15" s="20">
        <v>450758.53</v>
      </c>
      <c r="D15" s="20">
        <v>4675395.37</v>
      </c>
      <c r="E15" s="18">
        <v>1870700</v>
      </c>
      <c r="F15" s="18">
        <v>100085.69</v>
      </c>
      <c r="G15" s="18">
        <v>1303817.44</v>
      </c>
      <c r="H15" s="18"/>
      <c r="I15" s="18"/>
      <c r="J15" s="18"/>
      <c r="K15" s="18"/>
      <c r="L15" s="18"/>
      <c r="M15" s="18"/>
      <c r="N15" s="18">
        <v>123000188</v>
      </c>
      <c r="O15" s="18">
        <v>4212281.2699999996</v>
      </c>
      <c r="P15" s="18">
        <v>24037021.98</v>
      </c>
      <c r="Q15" s="18">
        <v>8680000</v>
      </c>
      <c r="R15" s="18">
        <v>289333.33</v>
      </c>
      <c r="S15" s="18">
        <v>1494888.87</v>
      </c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4" s="19" customFormat="1" x14ac:dyDescent="0.55000000000000004">
      <c r="A16" s="16" t="s">
        <v>24</v>
      </c>
      <c r="B16" s="20">
        <v>273075288.19</v>
      </c>
      <c r="C16" s="20">
        <v>9197599.6600000001</v>
      </c>
      <c r="D16" s="20">
        <v>95557895.599999994</v>
      </c>
      <c r="E16" s="18">
        <v>4282082.8600000003</v>
      </c>
      <c r="F16" s="18">
        <v>187035.99</v>
      </c>
      <c r="G16" s="18">
        <v>2049170.71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2" s="19" customFormat="1" x14ac:dyDescent="0.55000000000000004">
      <c r="A17" s="16" t="s">
        <v>25</v>
      </c>
      <c r="B17" s="20"/>
      <c r="C17" s="20"/>
      <c r="D17" s="20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1:32" s="19" customFormat="1" x14ac:dyDescent="0.55000000000000004">
      <c r="A18" s="16" t="s">
        <v>26</v>
      </c>
      <c r="B18" s="20"/>
      <c r="C18" s="20"/>
      <c r="D18" s="20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 s="2" customFormat="1" x14ac:dyDescent="0.55000000000000004">
      <c r="A19" s="21" t="s">
        <v>27</v>
      </c>
      <c r="B19" s="22">
        <f>SUM(B6:B18)</f>
        <v>3391899285.4900002</v>
      </c>
      <c r="C19" s="22">
        <f t="shared" ref="C19:AF19" si="0">SUM(C6:C18)</f>
        <v>128609686.59999999</v>
      </c>
      <c r="D19" s="22">
        <f t="shared" si="0"/>
        <v>1352744839.5999997</v>
      </c>
      <c r="E19" s="22">
        <f t="shared" si="0"/>
        <v>264321243.75999999</v>
      </c>
      <c r="F19" s="22">
        <f t="shared" si="0"/>
        <v>10245207.549999999</v>
      </c>
      <c r="G19" s="22">
        <f t="shared" si="0"/>
        <v>101534675.75999999</v>
      </c>
      <c r="H19" s="22">
        <f t="shared" si="0"/>
        <v>1647058.75</v>
      </c>
      <c r="I19" s="22">
        <f t="shared" si="0"/>
        <v>80728.5</v>
      </c>
      <c r="J19" s="22">
        <f t="shared" si="0"/>
        <v>849116.39</v>
      </c>
      <c r="K19" s="22">
        <f t="shared" si="0"/>
        <v>0</v>
      </c>
      <c r="L19" s="22">
        <f t="shared" si="0"/>
        <v>0</v>
      </c>
      <c r="M19" s="22">
        <f t="shared" si="0"/>
        <v>0</v>
      </c>
      <c r="N19" s="22">
        <f t="shared" si="0"/>
        <v>123000188</v>
      </c>
      <c r="O19" s="22">
        <f t="shared" si="0"/>
        <v>4212281.2699999996</v>
      </c>
      <c r="P19" s="22">
        <f t="shared" si="0"/>
        <v>24037021.98</v>
      </c>
      <c r="Q19" s="22">
        <f t="shared" si="0"/>
        <v>8680000</v>
      </c>
      <c r="R19" s="22">
        <f t="shared" si="0"/>
        <v>289333.33</v>
      </c>
      <c r="S19" s="22">
        <f t="shared" si="0"/>
        <v>1494888.87</v>
      </c>
      <c r="T19" s="22">
        <f t="shared" si="0"/>
        <v>0</v>
      </c>
      <c r="U19" s="22">
        <f t="shared" si="0"/>
        <v>0</v>
      </c>
      <c r="V19" s="22">
        <f t="shared" si="0"/>
        <v>0</v>
      </c>
      <c r="W19" s="22">
        <f t="shared" si="0"/>
        <v>0</v>
      </c>
      <c r="X19" s="22">
        <f t="shared" si="0"/>
        <v>0</v>
      </c>
      <c r="Y19" s="22">
        <f t="shared" si="0"/>
        <v>0</v>
      </c>
      <c r="Z19" s="22">
        <f t="shared" si="0"/>
        <v>0</v>
      </c>
      <c r="AA19" s="22">
        <f t="shared" si="0"/>
        <v>0</v>
      </c>
      <c r="AB19" s="22">
        <f t="shared" si="0"/>
        <v>0</v>
      </c>
      <c r="AC19" s="22">
        <f t="shared" si="0"/>
        <v>0</v>
      </c>
      <c r="AD19" s="22">
        <f t="shared" si="0"/>
        <v>0</v>
      </c>
      <c r="AE19" s="22">
        <f t="shared" si="0"/>
        <v>0</v>
      </c>
      <c r="AF19" s="22">
        <f t="shared" si="0"/>
        <v>0</v>
      </c>
    </row>
    <row r="20" spans="1:32" s="2" customFormat="1" x14ac:dyDescent="0.55000000000000004">
      <c r="A20" s="23" t="str">
        <f>'[1]ครุภัณฑ์รวม มทร.'!A10</f>
        <v>ครุภัณฑ์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s="2" customFormat="1" x14ac:dyDescent="0.55000000000000004">
      <c r="A21" s="23" t="s">
        <v>28</v>
      </c>
      <c r="B21" s="25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ht="24" x14ac:dyDescent="0.55000000000000004">
      <c r="A22" s="11" t="s">
        <v>29</v>
      </c>
      <c r="B22" s="27">
        <v>8681913.0500000007</v>
      </c>
      <c r="C22" s="27">
        <v>352452.22</v>
      </c>
      <c r="D22" s="27">
        <v>5488321.4100000001</v>
      </c>
      <c r="E22" s="27">
        <v>687121.7</v>
      </c>
      <c r="F22" s="27">
        <v>116316.69</v>
      </c>
      <c r="G22" s="27">
        <v>345362.36</v>
      </c>
      <c r="H22" s="27"/>
      <c r="I22" s="27"/>
      <c r="J22" s="27"/>
      <c r="K22" s="12"/>
      <c r="L22" s="12"/>
      <c r="M22" s="12"/>
      <c r="N22" s="12"/>
      <c r="O22" s="12"/>
      <c r="P22" s="12"/>
      <c r="Q22" s="12"/>
      <c r="R22" s="12"/>
      <c r="S22" s="12"/>
      <c r="T22" s="12">
        <v>32902.5</v>
      </c>
      <c r="U22" s="12"/>
      <c r="V22" s="12">
        <v>32902.5</v>
      </c>
      <c r="W22" s="12"/>
      <c r="X22" s="12"/>
      <c r="Y22" s="12">
        <f>+W22</f>
        <v>0</v>
      </c>
      <c r="Z22" s="12"/>
      <c r="AA22" s="12"/>
      <c r="AB22" s="12"/>
      <c r="AC22" s="12"/>
      <c r="AD22" s="12"/>
      <c r="AE22" s="12"/>
      <c r="AF22" s="12"/>
    </row>
    <row r="23" spans="1:32" ht="24" x14ac:dyDescent="0.55000000000000004">
      <c r="A23" s="11" t="s">
        <v>30</v>
      </c>
      <c r="B23" s="27">
        <v>41752396.359999999</v>
      </c>
      <c r="C23" s="27">
        <v>1014443.18</v>
      </c>
      <c r="D23" s="27">
        <v>39674814.509999998</v>
      </c>
      <c r="E23" s="27">
        <v>22772855.109999999</v>
      </c>
      <c r="F23" s="27">
        <v>2581602.73</v>
      </c>
      <c r="G23" s="27">
        <v>12687550.710000001</v>
      </c>
      <c r="H23" s="27">
        <v>1431040</v>
      </c>
      <c r="I23" s="27">
        <v>4066</v>
      </c>
      <c r="J23" s="27">
        <v>1429663.5</v>
      </c>
      <c r="K23" s="12"/>
      <c r="L23" s="12"/>
      <c r="M23" s="12"/>
      <c r="N23" s="12"/>
      <c r="O23" s="12"/>
      <c r="P23" s="12"/>
      <c r="Q23" s="12"/>
      <c r="R23" s="12"/>
      <c r="S23" s="12"/>
      <c r="T23" s="12">
        <v>277200</v>
      </c>
      <c r="U23" s="12"/>
      <c r="V23" s="12">
        <f>+T23</f>
        <v>277200</v>
      </c>
      <c r="W23" s="12"/>
      <c r="X23" s="12"/>
      <c r="Y23" s="12">
        <f t="shared" ref="Y23:Y58" si="1">+W23</f>
        <v>0</v>
      </c>
      <c r="Z23" s="12"/>
      <c r="AA23" s="12"/>
      <c r="AB23" s="12"/>
      <c r="AC23" s="12"/>
      <c r="AD23" s="12"/>
      <c r="AE23" s="12"/>
      <c r="AF23" s="12"/>
    </row>
    <row r="24" spans="1:32" ht="24" x14ac:dyDescent="0.55000000000000004">
      <c r="A24" s="11" t="s">
        <v>31</v>
      </c>
      <c r="B24" s="27">
        <v>74863020.969999999</v>
      </c>
      <c r="C24" s="27">
        <v>7341391.1100000003</v>
      </c>
      <c r="D24" s="27">
        <v>45077457.649999999</v>
      </c>
      <c r="E24" s="27">
        <v>44693432.799999997</v>
      </c>
      <c r="F24" s="27">
        <v>4974957.1100000003</v>
      </c>
      <c r="G24" s="27">
        <v>25424686.57</v>
      </c>
      <c r="H24" s="27">
        <v>447000</v>
      </c>
      <c r="I24" s="27">
        <v>44571.43</v>
      </c>
      <c r="J24" s="27">
        <v>266428.58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>
        <f t="shared" ref="V24:V58" si="2">+T24</f>
        <v>0</v>
      </c>
      <c r="W24" s="12">
        <v>262150</v>
      </c>
      <c r="X24" s="12"/>
      <c r="Y24" s="12">
        <f t="shared" si="1"/>
        <v>262150</v>
      </c>
      <c r="Z24" s="12"/>
      <c r="AA24" s="12"/>
      <c r="AB24" s="12"/>
      <c r="AC24" s="12"/>
      <c r="AD24" s="12"/>
      <c r="AE24" s="12"/>
      <c r="AF24" s="12"/>
    </row>
    <row r="25" spans="1:32" ht="24" x14ac:dyDescent="0.55000000000000004">
      <c r="A25" s="11" t="s">
        <v>32</v>
      </c>
      <c r="B25" s="27">
        <v>6711847.6399999997</v>
      </c>
      <c r="C25" s="27">
        <v>47515.61</v>
      </c>
      <c r="D25" s="27">
        <v>6569045.1299999999</v>
      </c>
      <c r="E25" s="27">
        <v>1632594.95</v>
      </c>
      <c r="F25" s="27">
        <v>77736.91</v>
      </c>
      <c r="G25" s="27">
        <v>870265.89</v>
      </c>
      <c r="H25" s="27"/>
      <c r="I25" s="27"/>
      <c r="J25" s="27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>
        <f t="shared" si="2"/>
        <v>0</v>
      </c>
      <c r="W25" s="12"/>
      <c r="X25" s="12"/>
      <c r="Y25" s="12">
        <f t="shared" si="1"/>
        <v>0</v>
      </c>
      <c r="Z25" s="12"/>
      <c r="AA25" s="12"/>
      <c r="AB25" s="12"/>
      <c r="AC25" s="12"/>
      <c r="AD25" s="12"/>
      <c r="AE25" s="12"/>
      <c r="AF25" s="12"/>
    </row>
    <row r="26" spans="1:32" ht="24" x14ac:dyDescent="0.55000000000000004">
      <c r="A26" s="11" t="s">
        <v>33</v>
      </c>
      <c r="B26" s="27">
        <v>1615204.5</v>
      </c>
      <c r="C26" s="27">
        <v>34179.58</v>
      </c>
      <c r="D26" s="27">
        <v>1425568.08</v>
      </c>
      <c r="E26" s="27">
        <v>177260</v>
      </c>
      <c r="F26" s="27">
        <v>30920</v>
      </c>
      <c r="G26" s="27">
        <v>105587.5</v>
      </c>
      <c r="H26" s="27"/>
      <c r="I26" s="27"/>
      <c r="J26" s="27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>
        <f t="shared" si="2"/>
        <v>0</v>
      </c>
      <c r="W26" s="12"/>
      <c r="X26" s="12"/>
      <c r="Y26" s="12">
        <f t="shared" si="1"/>
        <v>0</v>
      </c>
      <c r="Z26" s="12"/>
      <c r="AA26" s="12"/>
      <c r="AB26" s="12"/>
      <c r="AC26" s="12"/>
      <c r="AD26" s="12"/>
      <c r="AE26" s="12"/>
      <c r="AF26" s="12"/>
    </row>
    <row r="27" spans="1:32" ht="24" x14ac:dyDescent="0.55000000000000004">
      <c r="A27" s="11" t="s">
        <v>34</v>
      </c>
      <c r="B27" s="27">
        <v>1179220.3</v>
      </c>
      <c r="C27" s="27">
        <v>21819.42</v>
      </c>
      <c r="D27" s="27">
        <v>1073553.1100000001</v>
      </c>
      <c r="E27" s="27">
        <v>424521.18</v>
      </c>
      <c r="F27" s="27">
        <v>38162.92</v>
      </c>
      <c r="G27" s="27">
        <v>210539.82</v>
      </c>
      <c r="H27" s="27"/>
      <c r="I27" s="27"/>
      <c r="J27" s="27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>
        <f t="shared" si="2"/>
        <v>0</v>
      </c>
      <c r="W27" s="12"/>
      <c r="X27" s="12"/>
      <c r="Y27" s="12">
        <f t="shared" si="1"/>
        <v>0</v>
      </c>
      <c r="Z27" s="12"/>
      <c r="AA27" s="12"/>
      <c r="AB27" s="12"/>
      <c r="AC27" s="12"/>
      <c r="AD27" s="12"/>
      <c r="AE27" s="12"/>
      <c r="AF27" s="12"/>
    </row>
    <row r="28" spans="1:32" ht="24" x14ac:dyDescent="0.55000000000000004">
      <c r="A28" s="11" t="s">
        <v>35</v>
      </c>
      <c r="B28" s="27">
        <v>14848352.6</v>
      </c>
      <c r="C28" s="27">
        <v>1837451.1</v>
      </c>
      <c r="D28" s="27">
        <v>3464035.72</v>
      </c>
      <c r="E28" s="27">
        <v>350000</v>
      </c>
      <c r="F28" s="27">
        <v>87500</v>
      </c>
      <c r="G28" s="27">
        <v>189583.33</v>
      </c>
      <c r="H28" s="27"/>
      <c r="I28" s="27"/>
      <c r="J28" s="27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>
        <f t="shared" si="2"/>
        <v>0</v>
      </c>
      <c r="W28" s="12"/>
      <c r="X28" s="12"/>
      <c r="Y28" s="12">
        <f t="shared" si="1"/>
        <v>0</v>
      </c>
      <c r="Z28" s="12"/>
      <c r="AA28" s="12"/>
      <c r="AB28" s="12"/>
      <c r="AC28" s="12"/>
      <c r="AD28" s="12"/>
      <c r="AE28" s="12"/>
      <c r="AF28" s="12"/>
    </row>
    <row r="29" spans="1:32" ht="24" x14ac:dyDescent="0.55000000000000004">
      <c r="A29" s="11" t="s">
        <v>36</v>
      </c>
      <c r="B29" s="27">
        <v>8100087.5999999996</v>
      </c>
      <c r="C29" s="27">
        <v>517366.33</v>
      </c>
      <c r="D29" s="27">
        <v>5978857.5300000003</v>
      </c>
      <c r="E29" s="27">
        <v>3408069</v>
      </c>
      <c r="F29" s="27">
        <v>391592.88</v>
      </c>
      <c r="G29" s="27">
        <v>930836.88</v>
      </c>
      <c r="H29" s="27">
        <v>1274230.5</v>
      </c>
      <c r="I29" s="27">
        <v>56096.1</v>
      </c>
      <c r="J29" s="27">
        <v>1096490.8500000001</v>
      </c>
      <c r="K29" s="12"/>
      <c r="L29" s="12"/>
      <c r="M29" s="12"/>
      <c r="N29" s="12"/>
      <c r="O29" s="12"/>
      <c r="P29" s="12"/>
      <c r="Q29" s="12"/>
      <c r="R29" s="12"/>
      <c r="S29" s="12"/>
      <c r="T29" s="12">
        <f>11000+48150+13000+37450+37450+340000+16371</f>
        <v>503421</v>
      </c>
      <c r="U29" s="12"/>
      <c r="V29" s="12">
        <f t="shared" si="2"/>
        <v>503421</v>
      </c>
      <c r="W29" s="12">
        <v>3927</v>
      </c>
      <c r="X29" s="12"/>
      <c r="Y29" s="12">
        <f t="shared" si="1"/>
        <v>3927</v>
      </c>
      <c r="Z29" s="12"/>
      <c r="AA29" s="12"/>
      <c r="AB29" s="12"/>
      <c r="AC29" s="12"/>
      <c r="AD29" s="12"/>
      <c r="AE29" s="12"/>
      <c r="AF29" s="12"/>
    </row>
    <row r="30" spans="1:32" ht="24" x14ac:dyDescent="0.55000000000000004">
      <c r="A30" s="11" t="s">
        <v>37</v>
      </c>
      <c r="B30" s="27">
        <v>677664.5</v>
      </c>
      <c r="C30" s="27">
        <v>33457.699999999997</v>
      </c>
      <c r="D30" s="27">
        <v>494541.81</v>
      </c>
      <c r="E30" s="27">
        <v>248694</v>
      </c>
      <c r="F30" s="27">
        <v>40710.300000000003</v>
      </c>
      <c r="G30" s="27">
        <v>183148.5</v>
      </c>
      <c r="H30" s="27"/>
      <c r="I30" s="27"/>
      <c r="J30" s="27"/>
      <c r="K30" s="12"/>
      <c r="L30" s="12"/>
      <c r="M30" s="12"/>
      <c r="N30" s="12"/>
      <c r="O30" s="12"/>
      <c r="P30" s="12"/>
      <c r="Q30" s="12"/>
      <c r="R30" s="12"/>
      <c r="S30" s="12"/>
      <c r="T30" s="12">
        <v>26750</v>
      </c>
      <c r="U30" s="12"/>
      <c r="V30" s="12">
        <f t="shared" si="2"/>
        <v>26750</v>
      </c>
      <c r="W30" s="12"/>
      <c r="X30" s="12"/>
      <c r="Y30" s="12">
        <f t="shared" si="1"/>
        <v>0</v>
      </c>
      <c r="Z30" s="12"/>
      <c r="AA30" s="12"/>
      <c r="AB30" s="12"/>
      <c r="AC30" s="12"/>
      <c r="AD30" s="12"/>
      <c r="AE30" s="12"/>
      <c r="AF30" s="12"/>
    </row>
    <row r="31" spans="1:32" ht="24" x14ac:dyDescent="0.55000000000000004">
      <c r="A31" s="11" t="s">
        <v>38</v>
      </c>
      <c r="B31" s="27">
        <v>35846640.189999998</v>
      </c>
      <c r="C31" s="27">
        <v>663855.18999999994</v>
      </c>
      <c r="D31" s="27">
        <v>33298544.530000001</v>
      </c>
      <c r="E31" s="27">
        <v>11503156.5</v>
      </c>
      <c r="F31" s="27">
        <v>1395345.61</v>
      </c>
      <c r="G31" s="27">
        <v>6829816.8899999997</v>
      </c>
      <c r="H31" s="27">
        <v>167800</v>
      </c>
      <c r="I31" s="27">
        <v>16780</v>
      </c>
      <c r="J31" s="27">
        <v>40856.67</v>
      </c>
      <c r="K31" s="12"/>
      <c r="L31" s="12"/>
      <c r="M31" s="12"/>
      <c r="N31" s="12"/>
      <c r="O31" s="12"/>
      <c r="P31" s="12"/>
      <c r="Q31" s="12"/>
      <c r="R31" s="12"/>
      <c r="S31" s="12"/>
      <c r="T31" s="12">
        <f>89000+48900+205720+465450+40660+40660+799000+134131.8+24075+24075+24075+24075+24075+34200</f>
        <v>1978096.8</v>
      </c>
      <c r="U31" s="12"/>
      <c r="V31" s="12">
        <f t="shared" si="2"/>
        <v>1978096.8</v>
      </c>
      <c r="W31" s="12"/>
      <c r="X31" s="12"/>
      <c r="Y31" s="12">
        <f t="shared" si="1"/>
        <v>0</v>
      </c>
      <c r="Z31" s="12"/>
      <c r="AA31" s="12"/>
      <c r="AB31" s="12"/>
      <c r="AC31" s="12"/>
      <c r="AD31" s="12"/>
      <c r="AE31" s="12"/>
      <c r="AF31" s="12"/>
    </row>
    <row r="32" spans="1:32" ht="24" x14ac:dyDescent="0.55000000000000004">
      <c r="A32" s="11" t="s">
        <v>39</v>
      </c>
      <c r="B32" s="27">
        <v>624800</v>
      </c>
      <c r="C32" s="27">
        <v>7335</v>
      </c>
      <c r="D32" s="27">
        <v>549498.99</v>
      </c>
      <c r="E32" s="27">
        <v>249281.82</v>
      </c>
      <c r="F32" s="27">
        <v>25075</v>
      </c>
      <c r="G32" s="27">
        <v>191303.82</v>
      </c>
      <c r="H32" s="27"/>
      <c r="I32" s="27"/>
      <c r="J32" s="27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>
        <f t="shared" si="2"/>
        <v>0</v>
      </c>
      <c r="W32" s="12"/>
      <c r="X32" s="12"/>
      <c r="Y32" s="12">
        <f t="shared" si="1"/>
        <v>0</v>
      </c>
      <c r="Z32" s="12"/>
      <c r="AA32" s="12"/>
      <c r="AB32" s="12"/>
      <c r="AC32" s="12"/>
      <c r="AD32" s="12"/>
      <c r="AE32" s="12"/>
      <c r="AF32" s="12"/>
    </row>
    <row r="33" spans="1:32" ht="24" x14ac:dyDescent="0.55000000000000004">
      <c r="A33" s="11" t="s">
        <v>40</v>
      </c>
      <c r="B33" s="27">
        <v>4930496.04</v>
      </c>
      <c r="C33" s="27">
        <v>127594.1</v>
      </c>
      <c r="D33" s="27">
        <v>4144704.17</v>
      </c>
      <c r="E33" s="27">
        <v>4547669.47</v>
      </c>
      <c r="F33" s="27">
        <v>419931.57</v>
      </c>
      <c r="G33" s="27">
        <v>2735989.5</v>
      </c>
      <c r="H33" s="27">
        <v>1792417.8</v>
      </c>
      <c r="I33" s="27">
        <v>3057.14</v>
      </c>
      <c r="J33" s="27">
        <v>1777889.37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>
        <f t="shared" si="2"/>
        <v>0</v>
      </c>
      <c r="W33" s="12"/>
      <c r="X33" s="12"/>
      <c r="Y33" s="12">
        <f t="shared" si="1"/>
        <v>0</v>
      </c>
      <c r="Z33" s="12"/>
      <c r="AA33" s="12"/>
      <c r="AB33" s="12"/>
      <c r="AC33" s="12"/>
      <c r="AD33" s="12"/>
      <c r="AE33" s="12"/>
      <c r="AF33" s="12"/>
    </row>
    <row r="34" spans="1:32" ht="24" x14ac:dyDescent="0.55000000000000004">
      <c r="A34" s="11" t="s">
        <v>41</v>
      </c>
      <c r="B34" s="27">
        <v>2837850</v>
      </c>
      <c r="C34" s="27">
        <v>152131.94</v>
      </c>
      <c r="D34" s="27">
        <v>1808907.64</v>
      </c>
      <c r="E34" s="27">
        <v>1337148</v>
      </c>
      <c r="F34" s="27">
        <v>70554.39</v>
      </c>
      <c r="G34" s="27">
        <v>76831.72</v>
      </c>
      <c r="H34" s="27">
        <v>49100</v>
      </c>
      <c r="I34" s="27">
        <v>8975</v>
      </c>
      <c r="J34" s="27">
        <v>25429.17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>
        <f t="shared" si="2"/>
        <v>0</v>
      </c>
      <c r="W34" s="12"/>
      <c r="X34" s="12"/>
      <c r="Y34" s="12">
        <f t="shared" si="1"/>
        <v>0</v>
      </c>
      <c r="Z34" s="12"/>
      <c r="AA34" s="12"/>
      <c r="AB34" s="12"/>
      <c r="AC34" s="12"/>
      <c r="AD34" s="12"/>
      <c r="AE34" s="12"/>
      <c r="AF34" s="12"/>
    </row>
    <row r="35" spans="1:32" ht="24" x14ac:dyDescent="0.55000000000000004">
      <c r="A35" s="11" t="s">
        <v>42</v>
      </c>
      <c r="B35" s="27">
        <v>533993</v>
      </c>
      <c r="C35" s="27">
        <v>14984</v>
      </c>
      <c r="D35" s="27">
        <v>448458.5</v>
      </c>
      <c r="E35" s="27">
        <v>91760.65</v>
      </c>
      <c r="F35" s="27">
        <v>4703.66</v>
      </c>
      <c r="G35" s="27">
        <v>69859</v>
      </c>
      <c r="H35" s="27">
        <v>79900</v>
      </c>
      <c r="I35" s="27">
        <v>0</v>
      </c>
      <c r="J35" s="27">
        <v>79899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>
        <f t="shared" si="2"/>
        <v>0</v>
      </c>
      <c r="W35" s="12"/>
      <c r="X35" s="12"/>
      <c r="Y35" s="12">
        <f t="shared" si="1"/>
        <v>0</v>
      </c>
      <c r="Z35" s="12"/>
      <c r="AA35" s="12"/>
      <c r="AB35" s="12"/>
      <c r="AC35" s="12"/>
      <c r="AD35" s="12"/>
      <c r="AE35" s="12"/>
      <c r="AF35" s="12"/>
    </row>
    <row r="36" spans="1:32" ht="24" x14ac:dyDescent="0.55000000000000004">
      <c r="A36" s="11" t="s">
        <v>43</v>
      </c>
      <c r="B36" s="27">
        <v>702922.94</v>
      </c>
      <c r="C36" s="27">
        <v>24332.25</v>
      </c>
      <c r="D36" s="27">
        <v>672133.83</v>
      </c>
      <c r="E36" s="27">
        <v>560554.98</v>
      </c>
      <c r="F36" s="27">
        <v>11232.33</v>
      </c>
      <c r="G36" s="27">
        <v>492124.32</v>
      </c>
      <c r="H36" s="27"/>
      <c r="I36" s="27"/>
      <c r="J36" s="27"/>
      <c r="K36" s="12"/>
      <c r="L36" s="12"/>
      <c r="M36" s="12"/>
      <c r="N36" s="12"/>
      <c r="O36" s="12"/>
      <c r="P36" s="12"/>
      <c r="Q36" s="12"/>
      <c r="R36" s="12"/>
      <c r="S36" s="12"/>
      <c r="T36" s="12">
        <f>31736.2+201402+45000+31565+32500</f>
        <v>342203.2</v>
      </c>
      <c r="U36" s="12"/>
      <c r="V36" s="12">
        <f t="shared" si="2"/>
        <v>342203.2</v>
      </c>
      <c r="W36" s="12">
        <v>5885</v>
      </c>
      <c r="X36" s="12"/>
      <c r="Y36" s="12">
        <f t="shared" si="1"/>
        <v>5885</v>
      </c>
      <c r="Z36" s="12"/>
      <c r="AA36" s="12"/>
      <c r="AB36" s="12"/>
      <c r="AC36" s="12"/>
      <c r="AD36" s="12"/>
      <c r="AE36" s="12"/>
      <c r="AF36" s="12"/>
    </row>
    <row r="37" spans="1:32" ht="24" x14ac:dyDescent="0.55000000000000004">
      <c r="A37" s="11" t="s">
        <v>44</v>
      </c>
      <c r="B37" s="27">
        <v>158590302.74000001</v>
      </c>
      <c r="C37" s="27">
        <v>11478655.83</v>
      </c>
      <c r="D37" s="27">
        <v>136666495.77000001</v>
      </c>
      <c r="E37" s="27">
        <v>21374888.350000001</v>
      </c>
      <c r="F37" s="27">
        <v>3405903.03</v>
      </c>
      <c r="G37" s="27">
        <v>8030161.1500000004</v>
      </c>
      <c r="H37" s="27">
        <v>21400</v>
      </c>
      <c r="I37" s="27">
        <v>3057.14</v>
      </c>
      <c r="J37" s="27">
        <v>6878.57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>
        <f t="shared" si="2"/>
        <v>0</v>
      </c>
      <c r="W37" s="12"/>
      <c r="X37" s="12"/>
      <c r="Y37" s="12">
        <f t="shared" si="1"/>
        <v>0</v>
      </c>
      <c r="Z37" s="12"/>
      <c r="AA37" s="12"/>
      <c r="AB37" s="12"/>
      <c r="AC37" s="12"/>
      <c r="AD37" s="12"/>
      <c r="AE37" s="12"/>
      <c r="AF37" s="12"/>
    </row>
    <row r="38" spans="1:32" ht="24" x14ac:dyDescent="0.55000000000000004">
      <c r="A38" s="11" t="s">
        <v>45</v>
      </c>
      <c r="B38" s="27">
        <v>194396053.88999999</v>
      </c>
      <c r="C38" s="27">
        <v>5248635.49</v>
      </c>
      <c r="D38" s="27">
        <v>193470760.09999999</v>
      </c>
      <c r="E38" s="27">
        <v>20225545.510000002</v>
      </c>
      <c r="F38" s="27">
        <v>2742718.31</v>
      </c>
      <c r="G38" s="27">
        <v>10072383.18</v>
      </c>
      <c r="H38" s="27">
        <v>452010</v>
      </c>
      <c r="I38" s="27">
        <v>6099</v>
      </c>
      <c r="J38" s="27">
        <v>435713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>
        <f t="shared" si="2"/>
        <v>0</v>
      </c>
      <c r="W38" s="12"/>
      <c r="X38" s="12"/>
      <c r="Y38" s="12">
        <f t="shared" si="1"/>
        <v>0</v>
      </c>
      <c r="Z38" s="12"/>
      <c r="AA38" s="12"/>
      <c r="AB38" s="12"/>
      <c r="AC38" s="12"/>
      <c r="AD38" s="12"/>
      <c r="AE38" s="12"/>
      <c r="AF38" s="12"/>
    </row>
    <row r="39" spans="1:32" ht="24" x14ac:dyDescent="0.55000000000000004">
      <c r="A39" s="11" t="s">
        <v>46</v>
      </c>
      <c r="B39" s="27">
        <v>588838175.08000004</v>
      </c>
      <c r="C39" s="27">
        <v>42850973.780000001</v>
      </c>
      <c r="D39" s="27">
        <v>447414370.88</v>
      </c>
      <c r="E39" s="27">
        <v>61344625.479999997</v>
      </c>
      <c r="F39" s="27">
        <v>7073600.29</v>
      </c>
      <c r="G39" s="27">
        <v>20895192.27</v>
      </c>
      <c r="H39" s="27">
        <v>4358417</v>
      </c>
      <c r="I39" s="27">
        <v>671484.07</v>
      </c>
      <c r="J39" s="27">
        <v>3559004.68</v>
      </c>
      <c r="K39" s="12"/>
      <c r="L39" s="12"/>
      <c r="M39" s="12"/>
      <c r="N39" s="12"/>
      <c r="O39" s="12"/>
      <c r="P39" s="12"/>
      <c r="Q39" s="12"/>
      <c r="R39" s="12"/>
      <c r="S39" s="12"/>
      <c r="T39" s="12">
        <f>14900+59800+35000+3113700+53500+317790+3959000+1102100</f>
        <v>8655790</v>
      </c>
      <c r="U39" s="12"/>
      <c r="V39" s="12">
        <f t="shared" si="2"/>
        <v>8655790</v>
      </c>
      <c r="W39" s="12">
        <v>144450</v>
      </c>
      <c r="X39" s="12"/>
      <c r="Y39" s="12">
        <f t="shared" si="1"/>
        <v>144450</v>
      </c>
      <c r="Z39" s="12"/>
      <c r="AA39" s="12"/>
      <c r="AB39" s="12"/>
      <c r="AC39" s="12"/>
      <c r="AD39" s="12"/>
      <c r="AE39" s="12"/>
      <c r="AF39" s="12"/>
    </row>
    <row r="40" spans="1:32" ht="24" x14ac:dyDescent="0.55000000000000004">
      <c r="A40" s="11" t="s">
        <v>47</v>
      </c>
      <c r="B40" s="27">
        <v>22727098.079999998</v>
      </c>
      <c r="C40" s="27">
        <v>383175.05</v>
      </c>
      <c r="D40" s="27">
        <v>21772716.07</v>
      </c>
      <c r="E40" s="27">
        <v>7914865.5800000001</v>
      </c>
      <c r="F40" s="27">
        <v>864741.67</v>
      </c>
      <c r="G40" s="27">
        <v>5065615.38</v>
      </c>
      <c r="H40" s="27">
        <v>1411190</v>
      </c>
      <c r="I40" s="27">
        <v>40711.97</v>
      </c>
      <c r="J40" s="27">
        <v>1382212.61</v>
      </c>
      <c r="K40" s="12"/>
      <c r="L40" s="12"/>
      <c r="M40" s="12"/>
      <c r="N40" s="12"/>
      <c r="O40" s="12"/>
      <c r="P40" s="12"/>
      <c r="Q40" s="12"/>
      <c r="R40" s="12"/>
      <c r="S40" s="12"/>
      <c r="T40" s="12">
        <f>120000+24610+59500+483500+720000+30000+12733+12457.2+797685+422350+84800</f>
        <v>2767635.2</v>
      </c>
      <c r="U40" s="12"/>
      <c r="V40" s="12">
        <f t="shared" si="2"/>
        <v>2767635.2</v>
      </c>
      <c r="W40" s="12">
        <f>406019.5+179952.6</f>
        <v>585972.1</v>
      </c>
      <c r="X40" s="12"/>
      <c r="Y40" s="12">
        <f t="shared" si="1"/>
        <v>585972.1</v>
      </c>
      <c r="Z40" s="12"/>
      <c r="AA40" s="12"/>
      <c r="AB40" s="12"/>
      <c r="AC40" s="12"/>
      <c r="AD40" s="12"/>
      <c r="AE40" s="12"/>
      <c r="AF40" s="12"/>
    </row>
    <row r="41" spans="1:32" ht="24" x14ac:dyDescent="0.55000000000000004">
      <c r="A41" s="11" t="s">
        <v>25</v>
      </c>
      <c r="B41" s="27">
        <v>43016158.530000001</v>
      </c>
      <c r="C41" s="27">
        <v>4385277.95</v>
      </c>
      <c r="D41" s="27">
        <v>36187473.210000001</v>
      </c>
      <c r="E41" s="27">
        <v>6628974</v>
      </c>
      <c r="F41" s="27">
        <v>1019218.39</v>
      </c>
      <c r="G41" s="27">
        <v>4105427.61</v>
      </c>
      <c r="H41" s="27">
        <v>21400</v>
      </c>
      <c r="I41" s="27">
        <v>3057.14</v>
      </c>
      <c r="J41" s="27">
        <v>6878.57</v>
      </c>
      <c r="K41" s="12"/>
      <c r="L41" s="12"/>
      <c r="M41" s="12"/>
      <c r="N41" s="12"/>
      <c r="O41" s="12"/>
      <c r="P41" s="12"/>
      <c r="Q41" s="12"/>
      <c r="R41" s="12"/>
      <c r="S41" s="12"/>
      <c r="T41" s="12">
        <f>2640000+530370+568500+194740+1624260+1759080+317780+90000+649704+193028+80000</f>
        <v>8647462</v>
      </c>
      <c r="U41" s="12"/>
      <c r="V41" s="12">
        <f t="shared" si="2"/>
        <v>8647462</v>
      </c>
      <c r="W41" s="12"/>
      <c r="X41" s="12"/>
      <c r="Y41" s="12">
        <f t="shared" si="1"/>
        <v>0</v>
      </c>
      <c r="Z41" s="12"/>
      <c r="AA41" s="12"/>
      <c r="AB41" s="12"/>
      <c r="AC41" s="12"/>
      <c r="AD41" s="12"/>
      <c r="AE41" s="12"/>
      <c r="AF41" s="12"/>
    </row>
    <row r="42" spans="1:32" ht="24" x14ac:dyDescent="0.55000000000000004">
      <c r="A42" s="11" t="s">
        <v>48</v>
      </c>
      <c r="B42" s="27">
        <v>562537</v>
      </c>
      <c r="C42" s="27">
        <v>31187.82</v>
      </c>
      <c r="D42" s="27">
        <v>447103.47</v>
      </c>
      <c r="E42" s="27">
        <v>160849</v>
      </c>
      <c r="F42" s="27">
        <v>1561.82</v>
      </c>
      <c r="G42" s="27">
        <v>151378.22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>
        <f>8260.4+17975</f>
        <v>26235.4</v>
      </c>
      <c r="U42" s="12"/>
      <c r="V42" s="12">
        <f t="shared" si="2"/>
        <v>26235.4</v>
      </c>
      <c r="W42" s="12"/>
      <c r="X42" s="12"/>
      <c r="Y42" s="12">
        <f t="shared" si="1"/>
        <v>0</v>
      </c>
      <c r="Z42" s="12"/>
      <c r="AA42" s="12"/>
      <c r="AB42" s="12"/>
      <c r="AC42" s="12"/>
      <c r="AD42" s="12"/>
      <c r="AE42" s="12"/>
      <c r="AF42" s="12"/>
    </row>
    <row r="43" spans="1:32" ht="24" x14ac:dyDescent="0.55000000000000004">
      <c r="A43" s="11" t="s">
        <v>49</v>
      </c>
      <c r="B43" s="27">
        <v>29699810</v>
      </c>
      <c r="C43" s="27">
        <v>2026894.56</v>
      </c>
      <c r="D43" s="27">
        <v>27313692.870000001</v>
      </c>
      <c r="E43" s="27">
        <v>689909</v>
      </c>
      <c r="F43" s="27">
        <v>71934.899999999994</v>
      </c>
      <c r="G43" s="27">
        <v>546679.12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>
        <f t="shared" si="2"/>
        <v>0</v>
      </c>
      <c r="W43" s="12"/>
      <c r="X43" s="12"/>
      <c r="Y43" s="12">
        <f t="shared" si="1"/>
        <v>0</v>
      </c>
      <c r="Z43" s="12"/>
      <c r="AA43" s="12"/>
      <c r="AB43" s="12"/>
      <c r="AC43" s="12"/>
      <c r="AD43" s="12"/>
      <c r="AE43" s="12"/>
      <c r="AF43" s="12"/>
    </row>
    <row r="44" spans="1:32" ht="24" x14ac:dyDescent="0.55000000000000004">
      <c r="A44" s="11" t="s">
        <v>50</v>
      </c>
      <c r="B44" s="27">
        <v>376492</v>
      </c>
      <c r="C44" s="27">
        <v>12189.83</v>
      </c>
      <c r="D44" s="27">
        <v>326296.38</v>
      </c>
      <c r="E44" s="27">
        <v>43980</v>
      </c>
      <c r="F44" s="27">
        <v>10995</v>
      </c>
      <c r="G44" s="27">
        <v>39398.75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>
        <f t="shared" si="2"/>
        <v>0</v>
      </c>
      <c r="W44" s="12"/>
      <c r="X44" s="12"/>
      <c r="Y44" s="12">
        <f t="shared" si="1"/>
        <v>0</v>
      </c>
      <c r="Z44" s="12"/>
      <c r="AA44" s="12"/>
      <c r="AB44" s="12"/>
      <c r="AC44" s="12"/>
      <c r="AD44" s="12"/>
      <c r="AE44" s="12"/>
      <c r="AF44" s="12"/>
    </row>
    <row r="45" spans="1:32" ht="24" x14ac:dyDescent="0.55000000000000004">
      <c r="A45" s="11" t="s">
        <v>51</v>
      </c>
      <c r="B45" s="27">
        <v>285780</v>
      </c>
      <c r="C45" s="27">
        <v>15083.92</v>
      </c>
      <c r="D45" s="27">
        <v>218076.79999999999</v>
      </c>
      <c r="E45" s="27">
        <v>49969</v>
      </c>
      <c r="F45" s="27">
        <v>6246.13</v>
      </c>
      <c r="G45" s="27">
        <v>24463.99</v>
      </c>
      <c r="H45" s="12"/>
      <c r="I45" s="12"/>
      <c r="J45" s="12"/>
      <c r="K45" s="12"/>
      <c r="L45" s="12"/>
      <c r="M45" s="12"/>
      <c r="N45" s="12"/>
      <c r="O45" s="12"/>
      <c r="P45" s="12">
        <v>65000</v>
      </c>
      <c r="Q45" s="12"/>
      <c r="R45" s="12"/>
      <c r="S45" s="12"/>
      <c r="T45" s="12"/>
      <c r="U45" s="12"/>
      <c r="V45" s="12">
        <f t="shared" si="2"/>
        <v>0</v>
      </c>
      <c r="W45" s="12"/>
      <c r="X45" s="12"/>
      <c r="Y45" s="12">
        <f t="shared" si="1"/>
        <v>0</v>
      </c>
      <c r="Z45" s="12"/>
      <c r="AA45" s="12"/>
      <c r="AB45" s="12"/>
      <c r="AC45" s="12"/>
      <c r="AD45" s="12"/>
      <c r="AE45" s="12"/>
      <c r="AF45" s="12"/>
    </row>
    <row r="46" spans="1:32" ht="24" x14ac:dyDescent="0.55000000000000004">
      <c r="A46" s="11" t="s">
        <v>52</v>
      </c>
      <c r="B46" s="27">
        <v>8282891.79</v>
      </c>
      <c r="C46" s="27">
        <v>1076849.3400000001</v>
      </c>
      <c r="D46" s="27">
        <v>2708382.91</v>
      </c>
      <c r="E46" s="27">
        <v>4998936.0599999996</v>
      </c>
      <c r="F46" s="27">
        <v>406585.47</v>
      </c>
      <c r="G46" s="27">
        <v>550726.29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>
        <f t="shared" si="2"/>
        <v>0</v>
      </c>
      <c r="W46" s="12"/>
      <c r="X46" s="12"/>
      <c r="Y46" s="12">
        <f t="shared" si="1"/>
        <v>0</v>
      </c>
      <c r="Z46" s="12"/>
      <c r="AA46" s="12"/>
      <c r="AB46" s="12"/>
      <c r="AC46" s="12"/>
      <c r="AD46" s="12"/>
      <c r="AE46" s="12"/>
      <c r="AF46" s="12"/>
    </row>
    <row r="47" spans="1:32" ht="24" x14ac:dyDescent="0.55000000000000004">
      <c r="A47" s="11" t="s">
        <v>53</v>
      </c>
      <c r="B47" s="27">
        <v>22994.3</v>
      </c>
      <c r="C47" s="27">
        <v>0</v>
      </c>
      <c r="D47" s="27">
        <v>22993.3</v>
      </c>
      <c r="E47" s="27">
        <v>13900</v>
      </c>
      <c r="F47" s="27">
        <v>3475</v>
      </c>
      <c r="G47" s="27">
        <v>10425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>
        <f t="shared" si="2"/>
        <v>0</v>
      </c>
      <c r="W47" s="12"/>
      <c r="X47" s="12"/>
      <c r="Y47" s="12">
        <f t="shared" si="1"/>
        <v>0</v>
      </c>
      <c r="Z47" s="12"/>
      <c r="AA47" s="12"/>
      <c r="AB47" s="12"/>
      <c r="AC47" s="12"/>
      <c r="AD47" s="12"/>
      <c r="AE47" s="12"/>
      <c r="AF47" s="12"/>
    </row>
    <row r="48" spans="1:32" ht="24" x14ac:dyDescent="0.55000000000000004">
      <c r="A48" s="11" t="s">
        <v>54</v>
      </c>
      <c r="B48" s="27">
        <v>38965283.32</v>
      </c>
      <c r="C48" s="27">
        <v>4117771.39</v>
      </c>
      <c r="D48" s="27">
        <v>10286251.390000001</v>
      </c>
      <c r="E48" s="27">
        <v>15590977.5</v>
      </c>
      <c r="F48" s="27">
        <v>1870706.59</v>
      </c>
      <c r="G48" s="27">
        <v>2749918.99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>
        <f t="shared" si="2"/>
        <v>0</v>
      </c>
      <c r="W48" s="12"/>
      <c r="X48" s="12"/>
      <c r="Y48" s="12">
        <f t="shared" si="1"/>
        <v>0</v>
      </c>
      <c r="Z48" s="12"/>
      <c r="AA48" s="12"/>
      <c r="AB48" s="12"/>
      <c r="AC48" s="12"/>
      <c r="AD48" s="12"/>
      <c r="AE48" s="12"/>
      <c r="AF48" s="12"/>
    </row>
    <row r="49" spans="1:32" ht="24" x14ac:dyDescent="0.55000000000000004">
      <c r="A49" s="11" t="s">
        <v>17</v>
      </c>
      <c r="B49" s="27"/>
      <c r="C49" s="27"/>
      <c r="D49" s="27"/>
      <c r="E49" s="27">
        <v>10426038.9</v>
      </c>
      <c r="F49" s="27">
        <v>794484.81</v>
      </c>
      <c r="G49" s="27">
        <v>6999032.4000000004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>
        <f t="shared" si="2"/>
        <v>0</v>
      </c>
      <c r="W49" s="12"/>
      <c r="X49" s="12"/>
      <c r="Y49" s="12">
        <f t="shared" si="1"/>
        <v>0</v>
      </c>
      <c r="Z49" s="12"/>
      <c r="AA49" s="12"/>
      <c r="AB49" s="12"/>
      <c r="AC49" s="12"/>
      <c r="AD49" s="12"/>
      <c r="AE49" s="12"/>
      <c r="AF49" s="12"/>
    </row>
    <row r="50" spans="1:32" ht="24" x14ac:dyDescent="0.55000000000000004">
      <c r="A50" s="11" t="s">
        <v>18</v>
      </c>
      <c r="B50" s="27">
        <v>5408043.4000000004</v>
      </c>
      <c r="C50" s="27">
        <v>41216.04</v>
      </c>
      <c r="D50" s="27">
        <v>5333884.33</v>
      </c>
      <c r="E50" s="27">
        <v>14463595.32</v>
      </c>
      <c r="F50" s="27">
        <v>1891699.42</v>
      </c>
      <c r="G50" s="27">
        <v>9749804.3599999994</v>
      </c>
      <c r="H50" s="12">
        <v>622350.5</v>
      </c>
      <c r="I50" s="12">
        <v>86020.38</v>
      </c>
      <c r="J50" s="12">
        <v>366064.22</v>
      </c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>
        <f t="shared" si="2"/>
        <v>0</v>
      </c>
      <c r="W50" s="12"/>
      <c r="X50" s="12"/>
      <c r="Y50" s="12">
        <f t="shared" si="1"/>
        <v>0</v>
      </c>
      <c r="Z50" s="12"/>
      <c r="AA50" s="12"/>
      <c r="AB50" s="12"/>
      <c r="AC50" s="12"/>
      <c r="AD50" s="12"/>
      <c r="AE50" s="12"/>
      <c r="AF50" s="12"/>
    </row>
    <row r="51" spans="1:32" x14ac:dyDescent="0.55000000000000004">
      <c r="A51" s="11" t="s">
        <v>55</v>
      </c>
      <c r="B51" s="12">
        <v>19557717</v>
      </c>
      <c r="C51" s="12">
        <v>4579300</v>
      </c>
      <c r="D51" s="12">
        <v>7796356</v>
      </c>
      <c r="E51" s="12">
        <v>49444.7</v>
      </c>
      <c r="F51" s="12">
        <v>4944.47</v>
      </c>
      <c r="G51" s="12">
        <v>8240.7800000000007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>
        <f t="shared" si="2"/>
        <v>0</v>
      </c>
      <c r="W51" s="12"/>
      <c r="X51" s="12"/>
      <c r="Y51" s="12">
        <f t="shared" si="1"/>
        <v>0</v>
      </c>
      <c r="Z51" s="12"/>
      <c r="AA51" s="12"/>
      <c r="AB51" s="12"/>
      <c r="AC51" s="12"/>
      <c r="AD51" s="12"/>
      <c r="AE51" s="12"/>
      <c r="AF51" s="12"/>
    </row>
    <row r="52" spans="1:32" x14ac:dyDescent="0.55000000000000004">
      <c r="A52" s="11" t="s">
        <v>19</v>
      </c>
      <c r="B52" s="12">
        <v>28886000</v>
      </c>
      <c r="C52" s="12">
        <v>5777200</v>
      </c>
      <c r="D52" s="12">
        <v>8887100</v>
      </c>
      <c r="E52" s="12">
        <v>2341247.7799999998</v>
      </c>
      <c r="F52" s="12">
        <v>273259.59000000003</v>
      </c>
      <c r="G52" s="12">
        <v>410541.05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>
        <f t="shared" si="2"/>
        <v>0</v>
      </c>
      <c r="W52" s="12"/>
      <c r="X52" s="12"/>
      <c r="Y52" s="12">
        <f t="shared" si="1"/>
        <v>0</v>
      </c>
      <c r="Z52" s="12"/>
      <c r="AA52" s="12"/>
      <c r="AB52" s="12"/>
      <c r="AC52" s="12"/>
      <c r="AD52" s="12"/>
      <c r="AE52" s="12"/>
      <c r="AF52" s="12"/>
    </row>
    <row r="53" spans="1:32" x14ac:dyDescent="0.55000000000000004">
      <c r="A53" s="11" t="s">
        <v>20</v>
      </c>
      <c r="B53" s="12"/>
      <c r="C53" s="12"/>
      <c r="D53" s="12"/>
      <c r="E53" s="12">
        <v>656609</v>
      </c>
      <c r="F53" s="12">
        <v>54289.37</v>
      </c>
      <c r="G53" s="12">
        <v>54289.37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>
        <f t="shared" si="2"/>
        <v>0</v>
      </c>
      <c r="W53" s="12"/>
      <c r="X53" s="12"/>
      <c r="Y53" s="12">
        <f t="shared" si="1"/>
        <v>0</v>
      </c>
      <c r="Z53" s="12"/>
      <c r="AA53" s="12"/>
      <c r="AB53" s="12"/>
      <c r="AC53" s="12"/>
      <c r="AD53" s="12"/>
      <c r="AE53" s="12"/>
      <c r="AF53" s="12"/>
    </row>
    <row r="54" spans="1:32" x14ac:dyDescent="0.55000000000000004">
      <c r="A54" s="11" t="s">
        <v>56</v>
      </c>
      <c r="B54" s="12"/>
      <c r="C54" s="12"/>
      <c r="D54" s="12"/>
      <c r="E54" s="12">
        <v>64400</v>
      </c>
      <c r="F54" s="12">
        <v>12880</v>
      </c>
      <c r="G54" s="12">
        <v>42933.34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>
        <f t="shared" si="2"/>
        <v>0</v>
      </c>
      <c r="W54" s="12"/>
      <c r="X54" s="12"/>
      <c r="Y54" s="12">
        <f t="shared" si="1"/>
        <v>0</v>
      </c>
      <c r="Z54" s="12"/>
      <c r="AA54" s="12"/>
      <c r="AB54" s="12"/>
      <c r="AC54" s="12"/>
      <c r="AD54" s="12"/>
      <c r="AE54" s="12"/>
      <c r="AF54" s="12"/>
    </row>
    <row r="55" spans="1:32" x14ac:dyDescent="0.55000000000000004">
      <c r="A55" s="11" t="s">
        <v>57</v>
      </c>
      <c r="B55" s="12"/>
      <c r="C55" s="12"/>
      <c r="D55" s="12"/>
      <c r="E55" s="12">
        <v>191100</v>
      </c>
      <c r="F55" s="12">
        <v>38220</v>
      </c>
      <c r="G55" s="12">
        <v>146509.98000000001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>
        <f t="shared" si="2"/>
        <v>0</v>
      </c>
      <c r="W55" s="12"/>
      <c r="X55" s="12"/>
      <c r="Y55" s="12">
        <f t="shared" si="1"/>
        <v>0</v>
      </c>
      <c r="Z55" s="12"/>
      <c r="AA55" s="12"/>
      <c r="AB55" s="12"/>
      <c r="AC55" s="12"/>
      <c r="AD55" s="12"/>
      <c r="AE55" s="12"/>
      <c r="AF55" s="12"/>
    </row>
    <row r="56" spans="1:32" x14ac:dyDescent="0.55000000000000004">
      <c r="A56" s="11" t="s">
        <v>58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>
        <f t="shared" si="2"/>
        <v>0</v>
      </c>
      <c r="W56" s="12"/>
      <c r="X56" s="12"/>
      <c r="Y56" s="12">
        <f t="shared" si="1"/>
        <v>0</v>
      </c>
      <c r="Z56" s="12"/>
      <c r="AA56" s="12"/>
      <c r="AB56" s="12"/>
      <c r="AC56" s="12"/>
      <c r="AD56" s="12"/>
      <c r="AE56" s="12"/>
      <c r="AF56" s="12"/>
    </row>
    <row r="57" spans="1:32" x14ac:dyDescent="0.55000000000000004">
      <c r="A57" s="11" t="s">
        <v>59</v>
      </c>
      <c r="B57" s="12"/>
      <c r="C57" s="12"/>
      <c r="D57" s="12"/>
      <c r="E57" s="12">
        <v>150300</v>
      </c>
      <c r="F57" s="12">
        <v>29571.68</v>
      </c>
      <c r="G57" s="12">
        <v>29571.68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>
        <f t="shared" si="2"/>
        <v>0</v>
      </c>
      <c r="W57" s="12"/>
      <c r="X57" s="12"/>
      <c r="Y57" s="12">
        <f t="shared" si="1"/>
        <v>0</v>
      </c>
      <c r="Z57" s="12"/>
      <c r="AA57" s="12"/>
      <c r="AB57" s="12"/>
      <c r="AC57" s="12"/>
      <c r="AD57" s="12"/>
      <c r="AE57" s="12"/>
      <c r="AF57" s="12"/>
    </row>
    <row r="58" spans="1:32" x14ac:dyDescent="0.55000000000000004">
      <c r="A58" s="11" t="s">
        <v>60</v>
      </c>
      <c r="B58" s="12"/>
      <c r="C58" s="12"/>
      <c r="D58" s="12"/>
      <c r="E58" s="12">
        <v>52400</v>
      </c>
      <c r="F58" s="12">
        <v>4366.67</v>
      </c>
      <c r="G58" s="12">
        <v>4366.67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>
        <f t="shared" si="2"/>
        <v>0</v>
      </c>
      <c r="W58" s="12"/>
      <c r="X58" s="12"/>
      <c r="Y58" s="12">
        <f t="shared" si="1"/>
        <v>0</v>
      </c>
      <c r="Z58" s="12"/>
      <c r="AA58" s="12"/>
      <c r="AB58" s="12"/>
      <c r="AC58" s="12"/>
      <c r="AD58" s="12"/>
      <c r="AE58" s="12"/>
      <c r="AF58" s="12"/>
    </row>
    <row r="59" spans="1:32" s="2" customFormat="1" x14ac:dyDescent="0.55000000000000004">
      <c r="A59" s="28" t="s">
        <v>61</v>
      </c>
      <c r="B59" s="29">
        <f>SUM(B22:B58)</f>
        <v>1343521746.8199999</v>
      </c>
      <c r="C59" s="29">
        <f t="shared" ref="C59:AF59" si="3">SUM(C22:C58)</f>
        <v>94214719.730000004</v>
      </c>
      <c r="D59" s="29">
        <f t="shared" si="3"/>
        <v>1049020396.09</v>
      </c>
      <c r="E59" s="29">
        <f t="shared" si="3"/>
        <v>260116675.34</v>
      </c>
      <c r="F59" s="29">
        <f t="shared" si="3"/>
        <v>30847744.710000001</v>
      </c>
      <c r="G59" s="29">
        <f t="shared" si="3"/>
        <v>121030546.39000002</v>
      </c>
      <c r="H59" s="29">
        <f t="shared" si="3"/>
        <v>12128255.800000001</v>
      </c>
      <c r="I59" s="29">
        <f t="shared" si="3"/>
        <v>943975.36999999988</v>
      </c>
      <c r="J59" s="29">
        <f t="shared" si="3"/>
        <v>10473408.790000001</v>
      </c>
      <c r="K59" s="29">
        <f t="shared" si="3"/>
        <v>0</v>
      </c>
      <c r="L59" s="29">
        <f t="shared" si="3"/>
        <v>0</v>
      </c>
      <c r="M59" s="29">
        <f t="shared" si="3"/>
        <v>0</v>
      </c>
      <c r="N59" s="29">
        <f t="shared" si="3"/>
        <v>0</v>
      </c>
      <c r="O59" s="29">
        <f t="shared" si="3"/>
        <v>0</v>
      </c>
      <c r="P59" s="29">
        <f t="shared" si="3"/>
        <v>65000</v>
      </c>
      <c r="Q59" s="29">
        <f t="shared" si="3"/>
        <v>0</v>
      </c>
      <c r="R59" s="29">
        <f t="shared" si="3"/>
        <v>0</v>
      </c>
      <c r="S59" s="29">
        <f t="shared" si="3"/>
        <v>0</v>
      </c>
      <c r="T59" s="29">
        <f t="shared" si="3"/>
        <v>23257696.099999998</v>
      </c>
      <c r="U59" s="29">
        <f t="shared" si="3"/>
        <v>0</v>
      </c>
      <c r="V59" s="29">
        <f t="shared" si="3"/>
        <v>23257696.099999998</v>
      </c>
      <c r="W59" s="29">
        <f t="shared" si="3"/>
        <v>1002384.1</v>
      </c>
      <c r="X59" s="29">
        <f t="shared" si="3"/>
        <v>0</v>
      </c>
      <c r="Y59" s="29">
        <f t="shared" si="3"/>
        <v>1002384.1</v>
      </c>
      <c r="Z59" s="29">
        <f t="shared" si="3"/>
        <v>0</v>
      </c>
      <c r="AA59" s="29">
        <f t="shared" si="3"/>
        <v>0</v>
      </c>
      <c r="AB59" s="29">
        <f t="shared" si="3"/>
        <v>0</v>
      </c>
      <c r="AC59" s="29">
        <f t="shared" si="3"/>
        <v>0</v>
      </c>
      <c r="AD59" s="29">
        <f t="shared" si="3"/>
        <v>0</v>
      </c>
      <c r="AE59" s="29">
        <f t="shared" si="3"/>
        <v>0</v>
      </c>
      <c r="AF59" s="29">
        <f t="shared" si="3"/>
        <v>0</v>
      </c>
    </row>
    <row r="60" spans="1:32" s="2" customFormat="1" ht="24" x14ac:dyDescent="0.55000000000000004">
      <c r="A60" s="30" t="s">
        <v>62</v>
      </c>
      <c r="B60" s="31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</row>
    <row r="61" spans="1:32" s="2" customFormat="1" ht="24" x14ac:dyDescent="0.55000000000000004">
      <c r="A61" s="33" t="s">
        <v>28</v>
      </c>
      <c r="B61" s="35">
        <v>98440</v>
      </c>
      <c r="C61" s="36">
        <v>0</v>
      </c>
      <c r="D61" s="12">
        <v>98439</v>
      </c>
      <c r="E61" s="12"/>
      <c r="F61" s="12"/>
      <c r="G61" s="12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</row>
    <row r="62" spans="1:32" s="2" customFormat="1" ht="24" x14ac:dyDescent="0.55000000000000004">
      <c r="A62" s="33" t="s">
        <v>32</v>
      </c>
      <c r="B62" s="35"/>
      <c r="C62" s="36"/>
      <c r="D62" s="12"/>
      <c r="E62" s="12">
        <v>32860</v>
      </c>
      <c r="F62" s="12">
        <v>8215</v>
      </c>
      <c r="G62" s="12">
        <v>11637.92</v>
      </c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1:32" s="2" customFormat="1" ht="24" x14ac:dyDescent="0.55000000000000004">
      <c r="A63" s="33" t="s">
        <v>30</v>
      </c>
      <c r="B63" s="35">
        <v>337050</v>
      </c>
      <c r="C63" s="36">
        <v>84262.5</v>
      </c>
      <c r="D63" s="12">
        <v>217678.13</v>
      </c>
      <c r="E63" s="12"/>
      <c r="F63" s="12"/>
      <c r="G63" s="12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1:32" s="2" customFormat="1" ht="24" x14ac:dyDescent="0.55000000000000004">
      <c r="A64" s="33" t="s">
        <v>63</v>
      </c>
      <c r="B64" s="35">
        <v>2952750</v>
      </c>
      <c r="C64" s="36">
        <v>36464.67</v>
      </c>
      <c r="D64" s="12">
        <v>2952744</v>
      </c>
      <c r="E64" s="12">
        <v>4770909</v>
      </c>
      <c r="F64" s="12">
        <v>15420</v>
      </c>
      <c r="G64" s="12">
        <v>4757315</v>
      </c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1:32" s="2" customFormat="1" ht="24" x14ac:dyDescent="0.55000000000000004">
      <c r="A65" s="33" t="s">
        <v>64</v>
      </c>
      <c r="B65" s="35">
        <v>254981</v>
      </c>
      <c r="C65" s="36">
        <v>0</v>
      </c>
      <c r="D65" s="12">
        <v>254980</v>
      </c>
      <c r="E65" s="12"/>
      <c r="F65" s="12"/>
      <c r="G65" s="12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1:32" s="2" customFormat="1" ht="24" x14ac:dyDescent="0.55000000000000004">
      <c r="A66" s="33" t="s">
        <v>65</v>
      </c>
      <c r="B66" s="35">
        <v>31458833</v>
      </c>
      <c r="C66" s="36">
        <v>0</v>
      </c>
      <c r="D66" s="12">
        <v>31458821</v>
      </c>
      <c r="E66" s="12">
        <v>1616520</v>
      </c>
      <c r="F66" s="12">
        <v>66250</v>
      </c>
      <c r="G66" s="12">
        <v>1512200.5</v>
      </c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1:32" s="2" customFormat="1" ht="24" x14ac:dyDescent="0.55000000000000004">
      <c r="A67" s="33" t="s">
        <v>26</v>
      </c>
      <c r="B67" s="35">
        <v>6852715</v>
      </c>
      <c r="C67" s="36">
        <v>1330803.75</v>
      </c>
      <c r="D67" s="12">
        <v>4573155.63</v>
      </c>
      <c r="E67" s="12">
        <v>1118800</v>
      </c>
      <c r="F67" s="12">
        <v>279700</v>
      </c>
      <c r="G67" s="12">
        <v>850633.33</v>
      </c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1:32" s="2" customFormat="1" ht="24" x14ac:dyDescent="0.55000000000000004">
      <c r="A68" s="33" t="s">
        <v>36</v>
      </c>
      <c r="B68" s="35"/>
      <c r="C68" s="36"/>
      <c r="D68" s="12"/>
      <c r="E68" s="12">
        <v>186400</v>
      </c>
      <c r="F68" s="12">
        <v>46600</v>
      </c>
      <c r="G68" s="12">
        <v>135916.67000000001</v>
      </c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1:32" s="2" customFormat="1" ht="24" x14ac:dyDescent="0.55000000000000004">
      <c r="A69" s="33" t="s">
        <v>66</v>
      </c>
      <c r="B69" s="35">
        <v>1200000</v>
      </c>
      <c r="C69" s="36">
        <v>300000</v>
      </c>
      <c r="D69" s="12">
        <v>350000</v>
      </c>
      <c r="E69" s="12"/>
      <c r="F69" s="12"/>
      <c r="G69" s="12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</row>
    <row r="70" spans="1:32" s="2" customFormat="1" ht="24" x14ac:dyDescent="0.55000000000000004">
      <c r="A70" s="30" t="s">
        <v>67</v>
      </c>
      <c r="B70" s="32">
        <f>SUM(B61:B69)</f>
        <v>43154769</v>
      </c>
      <c r="C70" s="32">
        <f t="shared" ref="C70:AF70" si="4">SUM(C61:C69)</f>
        <v>1751530.92</v>
      </c>
      <c r="D70" s="32">
        <f t="shared" si="4"/>
        <v>39905817.760000005</v>
      </c>
      <c r="E70" s="32">
        <f t="shared" si="4"/>
        <v>7725489</v>
      </c>
      <c r="F70" s="32">
        <f t="shared" si="4"/>
        <v>416185</v>
      </c>
      <c r="G70" s="32">
        <f t="shared" si="4"/>
        <v>7267703.4199999999</v>
      </c>
      <c r="H70" s="32">
        <f t="shared" si="4"/>
        <v>0</v>
      </c>
      <c r="I70" s="32">
        <f t="shared" si="4"/>
        <v>0</v>
      </c>
      <c r="J70" s="32">
        <f t="shared" si="4"/>
        <v>0</v>
      </c>
      <c r="K70" s="32">
        <f t="shared" si="4"/>
        <v>0</v>
      </c>
      <c r="L70" s="32">
        <f t="shared" si="4"/>
        <v>0</v>
      </c>
      <c r="M70" s="32">
        <f t="shared" si="4"/>
        <v>0</v>
      </c>
      <c r="N70" s="32">
        <f t="shared" si="4"/>
        <v>0</v>
      </c>
      <c r="O70" s="32">
        <f t="shared" si="4"/>
        <v>0</v>
      </c>
      <c r="P70" s="32">
        <f t="shared" si="4"/>
        <v>0</v>
      </c>
      <c r="Q70" s="32">
        <f t="shared" si="4"/>
        <v>0</v>
      </c>
      <c r="R70" s="32">
        <f t="shared" si="4"/>
        <v>0</v>
      </c>
      <c r="S70" s="32">
        <f t="shared" si="4"/>
        <v>0</v>
      </c>
      <c r="T70" s="32">
        <f t="shared" si="4"/>
        <v>0</v>
      </c>
      <c r="U70" s="32">
        <f t="shared" si="4"/>
        <v>0</v>
      </c>
      <c r="V70" s="32">
        <f t="shared" si="4"/>
        <v>0</v>
      </c>
      <c r="W70" s="32">
        <f t="shared" si="4"/>
        <v>0</v>
      </c>
      <c r="X70" s="32">
        <f t="shared" si="4"/>
        <v>0</v>
      </c>
      <c r="Y70" s="32">
        <f t="shared" si="4"/>
        <v>0</v>
      </c>
      <c r="Z70" s="32">
        <f t="shared" si="4"/>
        <v>0</v>
      </c>
      <c r="AA70" s="32">
        <f t="shared" si="4"/>
        <v>0</v>
      </c>
      <c r="AB70" s="32">
        <f t="shared" si="4"/>
        <v>0</v>
      </c>
      <c r="AC70" s="32">
        <f t="shared" si="4"/>
        <v>0</v>
      </c>
      <c r="AD70" s="32">
        <f t="shared" si="4"/>
        <v>0</v>
      </c>
      <c r="AE70" s="32">
        <f t="shared" si="4"/>
        <v>0</v>
      </c>
      <c r="AF70" s="32">
        <f t="shared" si="4"/>
        <v>0</v>
      </c>
    </row>
    <row r="71" spans="1:32" s="2" customFormat="1" ht="24" x14ac:dyDescent="0.55000000000000004">
      <c r="A71" s="37" t="s">
        <v>61</v>
      </c>
      <c r="B71" s="38">
        <f>+B70+B59</f>
        <v>1386676515.8199999</v>
      </c>
      <c r="C71" s="38">
        <f t="shared" ref="C71:AF71" si="5">+C70+C59</f>
        <v>95966250.650000006</v>
      </c>
      <c r="D71" s="38">
        <f t="shared" si="5"/>
        <v>1088926213.8500001</v>
      </c>
      <c r="E71" s="38">
        <f t="shared" si="5"/>
        <v>267842164.34</v>
      </c>
      <c r="F71" s="38">
        <f t="shared" si="5"/>
        <v>31263929.710000001</v>
      </c>
      <c r="G71" s="38">
        <f t="shared" si="5"/>
        <v>128298249.81000002</v>
      </c>
      <c r="H71" s="38">
        <f t="shared" si="5"/>
        <v>12128255.800000001</v>
      </c>
      <c r="I71" s="38">
        <f t="shared" si="5"/>
        <v>943975.36999999988</v>
      </c>
      <c r="J71" s="38">
        <f t="shared" si="5"/>
        <v>10473408.790000001</v>
      </c>
      <c r="K71" s="38">
        <f t="shared" si="5"/>
        <v>0</v>
      </c>
      <c r="L71" s="38">
        <f t="shared" si="5"/>
        <v>0</v>
      </c>
      <c r="M71" s="38">
        <f t="shared" si="5"/>
        <v>0</v>
      </c>
      <c r="N71" s="38">
        <f t="shared" si="5"/>
        <v>0</v>
      </c>
      <c r="O71" s="38">
        <f t="shared" si="5"/>
        <v>0</v>
      </c>
      <c r="P71" s="38">
        <f t="shared" si="5"/>
        <v>65000</v>
      </c>
      <c r="Q71" s="38">
        <f t="shared" si="5"/>
        <v>0</v>
      </c>
      <c r="R71" s="38">
        <f t="shared" si="5"/>
        <v>0</v>
      </c>
      <c r="S71" s="38">
        <f t="shared" si="5"/>
        <v>0</v>
      </c>
      <c r="T71" s="38">
        <f t="shared" si="5"/>
        <v>23257696.099999998</v>
      </c>
      <c r="U71" s="38">
        <f t="shared" si="5"/>
        <v>0</v>
      </c>
      <c r="V71" s="38">
        <f t="shared" si="5"/>
        <v>23257696.099999998</v>
      </c>
      <c r="W71" s="38">
        <f t="shared" si="5"/>
        <v>1002384.1</v>
      </c>
      <c r="X71" s="38">
        <f t="shared" si="5"/>
        <v>0</v>
      </c>
      <c r="Y71" s="38">
        <f t="shared" si="5"/>
        <v>1002384.1</v>
      </c>
      <c r="Z71" s="38">
        <f t="shared" si="5"/>
        <v>0</v>
      </c>
      <c r="AA71" s="38">
        <f t="shared" si="5"/>
        <v>0</v>
      </c>
      <c r="AB71" s="38">
        <f t="shared" si="5"/>
        <v>0</v>
      </c>
      <c r="AC71" s="38">
        <f t="shared" si="5"/>
        <v>0</v>
      </c>
      <c r="AD71" s="38">
        <f t="shared" si="5"/>
        <v>0</v>
      </c>
      <c r="AE71" s="38">
        <f t="shared" si="5"/>
        <v>0</v>
      </c>
      <c r="AF71" s="38">
        <f t="shared" si="5"/>
        <v>0</v>
      </c>
    </row>
    <row r="72" spans="1:32" s="2" customFormat="1" x14ac:dyDescent="0.55000000000000004">
      <c r="A72" s="39" t="str">
        <f>'[1]ครุภัณฑ์รวม มทร.'!A118</f>
        <v>บพิตรพิมุข  จักรวรรดิ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spans="1:32" ht="24" x14ac:dyDescent="0.55000000000000004">
      <c r="A73" s="11" t="str">
        <f>'[1]ครุภัณฑ์รวม มทร.'!A120</f>
        <v>สำนักบริหารจักรวรรดิ</v>
      </c>
      <c r="B73" s="77">
        <v>48980790.460000001</v>
      </c>
      <c r="C73" s="27">
        <v>3455458.09</v>
      </c>
      <c r="D73" s="27">
        <v>41208775.869999997</v>
      </c>
      <c r="E73" s="27">
        <v>28918737.739999998</v>
      </c>
      <c r="F73" s="27">
        <v>1353958.1</v>
      </c>
      <c r="G73" s="27">
        <v>20872499.620000001</v>
      </c>
      <c r="H73" s="27">
        <v>3516998.9</v>
      </c>
      <c r="I73" s="27">
        <v>354234.04</v>
      </c>
      <c r="J73" s="27">
        <v>2290419.83</v>
      </c>
      <c r="K73" s="12">
        <v>101751</v>
      </c>
      <c r="L73" s="12">
        <v>13084.69</v>
      </c>
      <c r="M73" s="12">
        <v>69276.070000000007</v>
      </c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</row>
    <row r="74" spans="1:32" ht="24" x14ac:dyDescent="0.55000000000000004">
      <c r="A74" s="11" t="str">
        <f>'[1]ครุภัณฑ์รวม มทร.'!A121</f>
        <v>คณะบริหารฯ</v>
      </c>
      <c r="B74" s="77">
        <v>17065760.670000002</v>
      </c>
      <c r="C74" s="27">
        <v>205620.04</v>
      </c>
      <c r="D74" s="27">
        <v>16187081.140000001</v>
      </c>
      <c r="E74" s="27">
        <v>11898635.27</v>
      </c>
      <c r="F74" s="27">
        <v>291881.83</v>
      </c>
      <c r="G74" s="27">
        <v>9870063.3100000005</v>
      </c>
      <c r="H74" s="27">
        <v>1152259</v>
      </c>
      <c r="I74" s="27">
        <v>5035.3</v>
      </c>
      <c r="J74" s="27">
        <v>1144077.55</v>
      </c>
      <c r="K74" s="12">
        <v>42454.65</v>
      </c>
      <c r="L74" s="12">
        <v>5990.93</v>
      </c>
      <c r="M74" s="12">
        <v>18485.93</v>
      </c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</row>
    <row r="75" spans="1:32" ht="24" x14ac:dyDescent="0.55000000000000004">
      <c r="A75" s="11" t="str">
        <f>'[1]ครุภัณฑ์รวม มทร.'!A122</f>
        <v>คณะศิลปศาสตร์</v>
      </c>
      <c r="B75" s="77">
        <v>7973140</v>
      </c>
      <c r="C75" s="26">
        <v>934521.92</v>
      </c>
      <c r="D75" s="27">
        <v>7253409.9199999999</v>
      </c>
      <c r="E75" s="27">
        <v>4428928.58</v>
      </c>
      <c r="F75" s="27">
        <v>151598.25</v>
      </c>
      <c r="G75" s="27">
        <v>4222365.8899999997</v>
      </c>
      <c r="H75" s="27">
        <v>27500</v>
      </c>
      <c r="I75" s="26">
        <v>2750</v>
      </c>
      <c r="J75" s="26">
        <v>6875</v>
      </c>
      <c r="K75" s="12">
        <v>945340</v>
      </c>
      <c r="L75" s="12">
        <v>189068</v>
      </c>
      <c r="M75" s="12">
        <v>907961.33</v>
      </c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</row>
    <row r="76" spans="1:32" s="2" customFormat="1" x14ac:dyDescent="0.55000000000000004">
      <c r="A76" s="40" t="s">
        <v>68</v>
      </c>
      <c r="B76" s="41">
        <f t="shared" ref="B76:AF76" si="6">SUM(B73:B75)</f>
        <v>74019691.129999995</v>
      </c>
      <c r="C76" s="41">
        <f t="shared" si="6"/>
        <v>4595600.05</v>
      </c>
      <c r="D76" s="41">
        <f t="shared" si="6"/>
        <v>64649266.93</v>
      </c>
      <c r="E76" s="41">
        <f t="shared" si="6"/>
        <v>45246301.589999996</v>
      </c>
      <c r="F76" s="41">
        <f t="shared" si="6"/>
        <v>1797438.1800000002</v>
      </c>
      <c r="G76" s="41">
        <f t="shared" si="6"/>
        <v>34964928.82</v>
      </c>
      <c r="H76" s="41">
        <f t="shared" si="6"/>
        <v>4696757.9000000004</v>
      </c>
      <c r="I76" s="41">
        <f t="shared" si="6"/>
        <v>362019.33999999997</v>
      </c>
      <c r="J76" s="41">
        <f t="shared" si="6"/>
        <v>3441372.38</v>
      </c>
      <c r="K76" s="41">
        <f t="shared" si="6"/>
        <v>1089545.6499999999</v>
      </c>
      <c r="L76" s="41">
        <f t="shared" si="6"/>
        <v>208143.62</v>
      </c>
      <c r="M76" s="41">
        <f t="shared" si="6"/>
        <v>995723.33</v>
      </c>
      <c r="N76" s="41">
        <f t="shared" si="6"/>
        <v>0</v>
      </c>
      <c r="O76" s="41">
        <f t="shared" si="6"/>
        <v>0</v>
      </c>
      <c r="P76" s="41">
        <f t="shared" si="6"/>
        <v>0</v>
      </c>
      <c r="Q76" s="41">
        <f t="shared" si="6"/>
        <v>0</v>
      </c>
      <c r="R76" s="41">
        <f t="shared" si="6"/>
        <v>0</v>
      </c>
      <c r="S76" s="41">
        <f t="shared" si="6"/>
        <v>0</v>
      </c>
      <c r="T76" s="41">
        <f t="shared" si="6"/>
        <v>0</v>
      </c>
      <c r="U76" s="41">
        <f t="shared" si="6"/>
        <v>0</v>
      </c>
      <c r="V76" s="41">
        <f t="shared" si="6"/>
        <v>0</v>
      </c>
      <c r="W76" s="41">
        <f t="shared" si="6"/>
        <v>0</v>
      </c>
      <c r="X76" s="41">
        <f t="shared" si="6"/>
        <v>0</v>
      </c>
      <c r="Y76" s="41">
        <f t="shared" si="6"/>
        <v>0</v>
      </c>
      <c r="Z76" s="41">
        <f t="shared" si="6"/>
        <v>0</v>
      </c>
      <c r="AA76" s="41">
        <f t="shared" si="6"/>
        <v>0</v>
      </c>
      <c r="AB76" s="41">
        <f t="shared" si="6"/>
        <v>0</v>
      </c>
      <c r="AC76" s="41">
        <f t="shared" si="6"/>
        <v>0</v>
      </c>
      <c r="AD76" s="41">
        <f t="shared" si="6"/>
        <v>0</v>
      </c>
      <c r="AE76" s="41">
        <f t="shared" si="6"/>
        <v>0</v>
      </c>
      <c r="AF76" s="41">
        <f t="shared" si="6"/>
        <v>0</v>
      </c>
    </row>
    <row r="77" spans="1:32" s="2" customFormat="1" x14ac:dyDescent="0.55000000000000004">
      <c r="A77" s="39" t="str">
        <f>'[1]ครุภัณฑ์รวม มทร.'!A124</f>
        <v>สินทรัพย์ไม่มีตัวตน</v>
      </c>
      <c r="B77" s="42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</row>
    <row r="78" spans="1:32" x14ac:dyDescent="0.55000000000000004">
      <c r="A78" s="11" t="str">
        <f>'[1]ครุภัณฑ์รวม มทร.'!A125</f>
        <v>สำนักบริหารจักรวรรดิ</v>
      </c>
      <c r="B78" s="14"/>
      <c r="C78" s="12"/>
      <c r="D78" s="12"/>
      <c r="E78" s="12">
        <v>99852</v>
      </c>
      <c r="F78" s="12">
        <v>0</v>
      </c>
      <c r="G78" s="12">
        <v>99850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</row>
    <row r="79" spans="1:32" x14ac:dyDescent="0.55000000000000004">
      <c r="A79" s="11" t="str">
        <f>'[1]ครุภัณฑ์รวม มทร.'!A126</f>
        <v>คณะบริหารฯ</v>
      </c>
      <c r="B79" s="14"/>
      <c r="C79" s="12"/>
      <c r="D79" s="12"/>
      <c r="E79" s="12">
        <v>592228.94999999995</v>
      </c>
      <c r="F79" s="12">
        <v>0</v>
      </c>
      <c r="G79" s="12">
        <v>592182.94999999995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</row>
    <row r="80" spans="1:32" x14ac:dyDescent="0.55000000000000004">
      <c r="A80" s="11" t="s">
        <v>25</v>
      </c>
      <c r="B80" s="14">
        <v>928000</v>
      </c>
      <c r="C80" s="12">
        <v>232000</v>
      </c>
      <c r="D80" s="12">
        <v>232000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</row>
    <row r="81" spans="1:32" s="2" customFormat="1" x14ac:dyDescent="0.55000000000000004">
      <c r="A81" s="40" t="s">
        <v>68</v>
      </c>
      <c r="B81" s="41">
        <f>SUM(B78:B80)</f>
        <v>928000</v>
      </c>
      <c r="C81" s="41">
        <f t="shared" ref="C81:AF81" si="7">SUM(C78:C80)</f>
        <v>232000</v>
      </c>
      <c r="D81" s="41">
        <f t="shared" si="7"/>
        <v>232000</v>
      </c>
      <c r="E81" s="41">
        <f t="shared" si="7"/>
        <v>692080.95</v>
      </c>
      <c r="F81" s="41">
        <f t="shared" si="7"/>
        <v>0</v>
      </c>
      <c r="G81" s="41">
        <f t="shared" si="7"/>
        <v>692032.95</v>
      </c>
      <c r="H81" s="41">
        <f t="shared" si="7"/>
        <v>0</v>
      </c>
      <c r="I81" s="41">
        <f t="shared" si="7"/>
        <v>0</v>
      </c>
      <c r="J81" s="41">
        <f t="shared" si="7"/>
        <v>0</v>
      </c>
      <c r="K81" s="41">
        <f t="shared" si="7"/>
        <v>0</v>
      </c>
      <c r="L81" s="41">
        <f t="shared" si="7"/>
        <v>0</v>
      </c>
      <c r="M81" s="41">
        <f t="shared" si="7"/>
        <v>0</v>
      </c>
      <c r="N81" s="41">
        <f t="shared" si="7"/>
        <v>0</v>
      </c>
      <c r="O81" s="41">
        <f t="shared" si="7"/>
        <v>0</v>
      </c>
      <c r="P81" s="41">
        <f t="shared" si="7"/>
        <v>0</v>
      </c>
      <c r="Q81" s="41">
        <f t="shared" si="7"/>
        <v>0</v>
      </c>
      <c r="R81" s="41">
        <f t="shared" si="7"/>
        <v>0</v>
      </c>
      <c r="S81" s="41">
        <f t="shared" si="7"/>
        <v>0</v>
      </c>
      <c r="T81" s="41">
        <f t="shared" si="7"/>
        <v>0</v>
      </c>
      <c r="U81" s="41">
        <f t="shared" si="7"/>
        <v>0</v>
      </c>
      <c r="V81" s="41">
        <f t="shared" si="7"/>
        <v>0</v>
      </c>
      <c r="W81" s="41">
        <f t="shared" si="7"/>
        <v>0</v>
      </c>
      <c r="X81" s="41">
        <f t="shared" si="7"/>
        <v>0</v>
      </c>
      <c r="Y81" s="41">
        <f t="shared" si="7"/>
        <v>0</v>
      </c>
      <c r="Z81" s="41">
        <f t="shared" si="7"/>
        <v>0</v>
      </c>
      <c r="AA81" s="41">
        <f t="shared" si="7"/>
        <v>0</v>
      </c>
      <c r="AB81" s="41">
        <f t="shared" si="7"/>
        <v>0</v>
      </c>
      <c r="AC81" s="41">
        <f t="shared" si="7"/>
        <v>0</v>
      </c>
      <c r="AD81" s="41">
        <f t="shared" si="7"/>
        <v>0</v>
      </c>
      <c r="AE81" s="41">
        <f t="shared" si="7"/>
        <v>0</v>
      </c>
      <c r="AF81" s="41">
        <f t="shared" si="7"/>
        <v>0</v>
      </c>
    </row>
    <row r="82" spans="1:32" s="2" customFormat="1" x14ac:dyDescent="0.55000000000000004">
      <c r="A82" s="43" t="s">
        <v>69</v>
      </c>
      <c r="B82" s="44">
        <f>+B76+B81</f>
        <v>74947691.129999995</v>
      </c>
      <c r="C82" s="44">
        <f t="shared" ref="C82:AF82" si="8">+C76+C81</f>
        <v>4827600.05</v>
      </c>
      <c r="D82" s="44">
        <f t="shared" si="8"/>
        <v>64881266.93</v>
      </c>
      <c r="E82" s="44">
        <f t="shared" si="8"/>
        <v>45938382.539999999</v>
      </c>
      <c r="F82" s="44">
        <f t="shared" si="8"/>
        <v>1797438.1800000002</v>
      </c>
      <c r="G82" s="44">
        <f t="shared" si="8"/>
        <v>35656961.770000003</v>
      </c>
      <c r="H82" s="44">
        <f t="shared" si="8"/>
        <v>4696757.9000000004</v>
      </c>
      <c r="I82" s="44">
        <f t="shared" si="8"/>
        <v>362019.33999999997</v>
      </c>
      <c r="J82" s="44">
        <f t="shared" si="8"/>
        <v>3441372.38</v>
      </c>
      <c r="K82" s="44">
        <f t="shared" si="8"/>
        <v>1089545.6499999999</v>
      </c>
      <c r="L82" s="44">
        <f t="shared" si="8"/>
        <v>208143.62</v>
      </c>
      <c r="M82" s="44">
        <f t="shared" si="8"/>
        <v>995723.33</v>
      </c>
      <c r="N82" s="44">
        <f t="shared" si="8"/>
        <v>0</v>
      </c>
      <c r="O82" s="44">
        <f t="shared" si="8"/>
        <v>0</v>
      </c>
      <c r="P82" s="44">
        <f t="shared" si="8"/>
        <v>0</v>
      </c>
      <c r="Q82" s="44">
        <f t="shared" si="8"/>
        <v>0</v>
      </c>
      <c r="R82" s="44">
        <f t="shared" si="8"/>
        <v>0</v>
      </c>
      <c r="S82" s="44">
        <f t="shared" si="8"/>
        <v>0</v>
      </c>
      <c r="T82" s="44">
        <f t="shared" si="8"/>
        <v>0</v>
      </c>
      <c r="U82" s="44">
        <f t="shared" si="8"/>
        <v>0</v>
      </c>
      <c r="V82" s="44">
        <f t="shared" si="8"/>
        <v>0</v>
      </c>
      <c r="W82" s="44">
        <f t="shared" si="8"/>
        <v>0</v>
      </c>
      <c r="X82" s="44">
        <f t="shared" si="8"/>
        <v>0</v>
      </c>
      <c r="Y82" s="44">
        <f t="shared" si="8"/>
        <v>0</v>
      </c>
      <c r="Z82" s="44">
        <f t="shared" si="8"/>
        <v>0</v>
      </c>
      <c r="AA82" s="44">
        <f t="shared" si="8"/>
        <v>0</v>
      </c>
      <c r="AB82" s="44">
        <f t="shared" si="8"/>
        <v>0</v>
      </c>
      <c r="AC82" s="44">
        <f t="shared" si="8"/>
        <v>0</v>
      </c>
      <c r="AD82" s="44">
        <f t="shared" si="8"/>
        <v>0</v>
      </c>
      <c r="AE82" s="44">
        <f t="shared" si="8"/>
        <v>0</v>
      </c>
      <c r="AF82" s="44">
        <f t="shared" si="8"/>
        <v>0</v>
      </c>
    </row>
    <row r="83" spans="1:32" s="2" customFormat="1" x14ac:dyDescent="0.55000000000000004">
      <c r="A83" s="39" t="str">
        <f>'[1]ครุภัณฑ์รวม มทร.'!A134</f>
        <v>เพาะช่าง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</row>
    <row r="84" spans="1:32" ht="24" x14ac:dyDescent="0.55000000000000004">
      <c r="A84" s="11" t="str">
        <f>'[1]ครุภัณฑ์รวม มทร.'!A137</f>
        <v>สำนักบริหารเพาะช่าง</v>
      </c>
      <c r="B84" s="77">
        <v>25941291.77</v>
      </c>
      <c r="C84" s="27">
        <v>382618.4</v>
      </c>
      <c r="D84" s="27">
        <v>25424064.850000001</v>
      </c>
      <c r="E84" s="27">
        <v>18039812.440000001</v>
      </c>
      <c r="F84" s="27">
        <v>0</v>
      </c>
      <c r="G84" s="27">
        <v>18039383.440000001</v>
      </c>
      <c r="H84" s="27">
        <v>737436.75</v>
      </c>
      <c r="I84" s="12">
        <v>0</v>
      </c>
      <c r="J84" s="26">
        <v>737417.75</v>
      </c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</row>
    <row r="85" spans="1:32" ht="24" x14ac:dyDescent="0.55000000000000004">
      <c r="A85" s="11" t="str">
        <f>'[1]ครุภัณฑ์รวม มทร.'!A138</f>
        <v>วิทยาลัยเพาะช่าง</v>
      </c>
      <c r="B85" s="77">
        <v>142571382.47999999</v>
      </c>
      <c r="C85" s="26">
        <v>12614584.630000001</v>
      </c>
      <c r="D85" s="26">
        <v>109040691.70999999</v>
      </c>
      <c r="E85" s="26">
        <v>41359821.539999999</v>
      </c>
      <c r="F85" s="26">
        <v>4420674.8499999996</v>
      </c>
      <c r="G85" s="26">
        <v>14697630.279999999</v>
      </c>
      <c r="H85" s="26">
        <v>5790</v>
      </c>
      <c r="I85" s="12">
        <v>0</v>
      </c>
      <c r="J85" s="26">
        <v>5789</v>
      </c>
      <c r="K85" s="12"/>
      <c r="L85" s="12"/>
      <c r="M85" s="12"/>
      <c r="N85" s="12"/>
      <c r="O85" s="12"/>
      <c r="P85" s="12"/>
      <c r="Q85" s="12"/>
      <c r="R85" s="12"/>
      <c r="S85" s="12"/>
      <c r="T85" s="12">
        <f>114918+85600+898800+30923</f>
        <v>1130241</v>
      </c>
      <c r="U85" s="12"/>
      <c r="V85" s="12">
        <f>+T85</f>
        <v>1130241</v>
      </c>
      <c r="W85" s="12">
        <v>30000</v>
      </c>
      <c r="X85" s="12"/>
      <c r="Y85" s="12">
        <f>+W85</f>
        <v>30000</v>
      </c>
      <c r="Z85" s="12"/>
      <c r="AA85" s="12"/>
      <c r="AB85" s="12"/>
      <c r="AC85" s="12"/>
      <c r="AD85" s="12"/>
      <c r="AE85" s="12"/>
      <c r="AF85" s="12"/>
    </row>
    <row r="86" spans="1:32" ht="24" x14ac:dyDescent="0.55000000000000004">
      <c r="A86" s="11" t="str">
        <f>'[1]ครุภัณฑ์รวม มทร.'!A139</f>
        <v>คณะศิลปศาสตร์</v>
      </c>
      <c r="B86" s="77">
        <v>6576570.2000000002</v>
      </c>
      <c r="C86" s="26">
        <v>800</v>
      </c>
      <c r="D86" s="26">
        <v>6573097.1900000004</v>
      </c>
      <c r="E86" s="26">
        <v>4186164</v>
      </c>
      <c r="F86" s="26">
        <v>396882</v>
      </c>
      <c r="G86" s="26">
        <v>2001645.5</v>
      </c>
      <c r="H86" s="26"/>
      <c r="I86" s="12"/>
      <c r="J86" s="26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</row>
    <row r="87" spans="1:32" x14ac:dyDescent="0.55000000000000004">
      <c r="A87" s="11" t="str">
        <f>'[1]ครุภัณฑ์รวม มทร.'!A140</f>
        <v>สถาบันศิลปวัฒนธรรม</v>
      </c>
      <c r="B87" s="14">
        <v>258774</v>
      </c>
      <c r="C87" s="12">
        <v>3390.9</v>
      </c>
      <c r="D87" s="12">
        <v>258033.4</v>
      </c>
      <c r="E87" s="12">
        <v>0</v>
      </c>
      <c r="F87" s="12">
        <v>0</v>
      </c>
      <c r="G87" s="12">
        <v>0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</row>
    <row r="88" spans="1:32" s="2" customFormat="1" x14ac:dyDescent="0.55000000000000004">
      <c r="A88" s="28" t="s">
        <v>70</v>
      </c>
      <c r="B88" s="29">
        <f t="shared" ref="B88:Y88" si="9">SUM(B84:B87)</f>
        <v>175348018.44999999</v>
      </c>
      <c r="C88" s="29">
        <f t="shared" si="9"/>
        <v>13001393.930000002</v>
      </c>
      <c r="D88" s="29">
        <f t="shared" si="9"/>
        <v>141295887.15000001</v>
      </c>
      <c r="E88" s="29">
        <f t="shared" si="9"/>
        <v>63585797.980000004</v>
      </c>
      <c r="F88" s="29">
        <f t="shared" si="9"/>
        <v>4817556.8499999996</v>
      </c>
      <c r="G88" s="29">
        <f t="shared" si="9"/>
        <v>34738659.219999999</v>
      </c>
      <c r="H88" s="29">
        <f t="shared" si="9"/>
        <v>743226.75</v>
      </c>
      <c r="I88" s="29">
        <f t="shared" si="9"/>
        <v>0</v>
      </c>
      <c r="J88" s="29">
        <f t="shared" si="9"/>
        <v>743206.75</v>
      </c>
      <c r="K88" s="29">
        <f t="shared" si="9"/>
        <v>0</v>
      </c>
      <c r="L88" s="29">
        <f t="shared" si="9"/>
        <v>0</v>
      </c>
      <c r="M88" s="29">
        <f t="shared" si="9"/>
        <v>0</v>
      </c>
      <c r="N88" s="29">
        <f t="shared" si="9"/>
        <v>0</v>
      </c>
      <c r="O88" s="29">
        <f t="shared" si="9"/>
        <v>0</v>
      </c>
      <c r="P88" s="29">
        <f t="shared" si="9"/>
        <v>0</v>
      </c>
      <c r="Q88" s="29">
        <f t="shared" si="9"/>
        <v>0</v>
      </c>
      <c r="R88" s="29">
        <f t="shared" si="9"/>
        <v>0</v>
      </c>
      <c r="S88" s="29">
        <f t="shared" si="9"/>
        <v>0</v>
      </c>
      <c r="T88" s="29">
        <f t="shared" si="9"/>
        <v>1130241</v>
      </c>
      <c r="U88" s="29">
        <f t="shared" si="9"/>
        <v>0</v>
      </c>
      <c r="V88" s="29">
        <f t="shared" si="9"/>
        <v>1130241</v>
      </c>
      <c r="W88" s="29">
        <f t="shared" si="9"/>
        <v>30000</v>
      </c>
      <c r="X88" s="29">
        <f t="shared" si="9"/>
        <v>0</v>
      </c>
      <c r="Y88" s="29">
        <f t="shared" si="9"/>
        <v>30000</v>
      </c>
      <c r="Z88" s="29">
        <f t="shared" ref="Z88:AF88" si="10">SUM(Z84:Z87)</f>
        <v>0</v>
      </c>
      <c r="AA88" s="29">
        <f t="shared" si="10"/>
        <v>0</v>
      </c>
      <c r="AB88" s="29">
        <f t="shared" si="10"/>
        <v>0</v>
      </c>
      <c r="AC88" s="29">
        <f t="shared" si="10"/>
        <v>0</v>
      </c>
      <c r="AD88" s="29">
        <f t="shared" si="10"/>
        <v>0</v>
      </c>
      <c r="AE88" s="29">
        <f t="shared" si="10"/>
        <v>0</v>
      </c>
      <c r="AF88" s="29">
        <f t="shared" si="10"/>
        <v>0</v>
      </c>
    </row>
    <row r="89" spans="1:32" s="2" customFormat="1" x14ac:dyDescent="0.55000000000000004">
      <c r="A89" s="39" t="s">
        <v>71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</row>
    <row r="90" spans="1:32" x14ac:dyDescent="0.55000000000000004">
      <c r="A90" s="11" t="s">
        <v>21</v>
      </c>
      <c r="B90" s="17">
        <v>49897652.240000002</v>
      </c>
      <c r="C90" s="15">
        <v>4888849.2</v>
      </c>
      <c r="D90" s="15">
        <v>31748524.25</v>
      </c>
      <c r="E90" s="15">
        <v>20121151.920000002</v>
      </c>
      <c r="F90" s="15">
        <v>2182387.9300000002</v>
      </c>
      <c r="G90" s="15">
        <v>10722004.09</v>
      </c>
      <c r="H90" s="15">
        <v>2100198</v>
      </c>
      <c r="I90" s="15">
        <v>202399.33</v>
      </c>
      <c r="J90" s="15">
        <v>653536.53</v>
      </c>
      <c r="K90" s="12"/>
      <c r="L90" s="12"/>
      <c r="M90" s="12"/>
      <c r="N90" s="15">
        <v>44266406</v>
      </c>
      <c r="O90" s="15">
        <v>2151973.7799999998</v>
      </c>
      <c r="P90" s="15">
        <v>43700940.57</v>
      </c>
      <c r="Q90" s="15"/>
      <c r="R90" s="15"/>
      <c r="S90" s="15"/>
      <c r="T90" s="15"/>
      <c r="U90" s="15"/>
      <c r="V90" s="15"/>
      <c r="W90" s="15"/>
      <c r="X90" s="15"/>
      <c r="Y90" s="15"/>
      <c r="Z90" s="17">
        <v>6829210</v>
      </c>
      <c r="AA90" s="15"/>
      <c r="AB90" s="15"/>
      <c r="AC90" s="15">
        <v>3744902.01</v>
      </c>
      <c r="AD90" s="15"/>
      <c r="AE90" s="15"/>
      <c r="AF90" s="15">
        <v>318860</v>
      </c>
    </row>
    <row r="91" spans="1:32" x14ac:dyDescent="0.55000000000000004">
      <c r="A91" s="11" t="s">
        <v>22</v>
      </c>
      <c r="B91" s="17">
        <v>34273625.439999998</v>
      </c>
      <c r="C91" s="15">
        <v>3027933.53</v>
      </c>
      <c r="D91" s="15">
        <v>25166904.010000002</v>
      </c>
      <c r="E91" s="15">
        <v>7696981.1799999997</v>
      </c>
      <c r="F91" s="15">
        <v>1029615.69</v>
      </c>
      <c r="G91" s="15">
        <v>3547027</v>
      </c>
      <c r="H91" s="15">
        <v>173862</v>
      </c>
      <c r="I91" s="15">
        <v>13514.76</v>
      </c>
      <c r="J91" s="15">
        <v>143307.45000000001</v>
      </c>
      <c r="K91" s="12"/>
      <c r="L91" s="12"/>
      <c r="M91" s="12"/>
      <c r="N91" s="15">
        <v>1081958.33</v>
      </c>
      <c r="O91" s="15">
        <v>3935.53</v>
      </c>
      <c r="P91" s="15">
        <v>1055074.3500000001</v>
      </c>
      <c r="Q91" s="15"/>
      <c r="R91" s="15"/>
      <c r="S91" s="15"/>
      <c r="T91" s="15"/>
      <c r="U91" s="15"/>
      <c r="V91" s="15"/>
      <c r="W91" s="15"/>
      <c r="X91" s="15"/>
      <c r="Y91" s="15"/>
      <c r="Z91" s="17">
        <v>2608946.9900000002</v>
      </c>
      <c r="AA91" s="15"/>
      <c r="AB91" s="15"/>
      <c r="AC91" s="15">
        <v>2792892.76</v>
      </c>
      <c r="AD91" s="15"/>
      <c r="AE91" s="15"/>
      <c r="AF91" s="15">
        <v>87400</v>
      </c>
    </row>
    <row r="92" spans="1:32" x14ac:dyDescent="0.55000000000000004">
      <c r="A92" s="11" t="s">
        <v>23</v>
      </c>
      <c r="B92" s="17">
        <v>184838424.87</v>
      </c>
      <c r="C92" s="15">
        <v>16575080</v>
      </c>
      <c r="D92" s="15">
        <v>164051961.75</v>
      </c>
      <c r="E92" s="15">
        <v>21632958.629999999</v>
      </c>
      <c r="F92" s="15">
        <v>2579260.3199999998</v>
      </c>
      <c r="G92" s="15">
        <v>13136034.380000001</v>
      </c>
      <c r="H92" s="15">
        <v>1398226</v>
      </c>
      <c r="I92" s="15">
        <v>163029.54999999999</v>
      </c>
      <c r="J92" s="15">
        <v>654672.53</v>
      </c>
      <c r="K92" s="12"/>
      <c r="L92" s="12"/>
      <c r="M92" s="12"/>
      <c r="N92" s="15">
        <v>49239345.340000004</v>
      </c>
      <c r="O92" s="15">
        <v>1027227.1</v>
      </c>
      <c r="P92" s="15">
        <v>46520979.530000001</v>
      </c>
      <c r="Q92" s="15"/>
      <c r="R92" s="15"/>
      <c r="S92" s="15"/>
      <c r="T92" s="15"/>
      <c r="U92" s="15"/>
      <c r="V92" s="15"/>
      <c r="W92" s="15"/>
      <c r="X92" s="15"/>
      <c r="Y92" s="15"/>
      <c r="Z92" s="17">
        <v>2118873.5</v>
      </c>
      <c r="AA92" s="15"/>
      <c r="AB92" s="15"/>
      <c r="AC92" s="15">
        <v>1171082.8</v>
      </c>
      <c r="AD92" s="15"/>
      <c r="AE92" s="15"/>
      <c r="AF92" s="15">
        <v>141890</v>
      </c>
    </row>
    <row r="93" spans="1:32" x14ac:dyDescent="0.55000000000000004">
      <c r="A93" s="11" t="s">
        <v>24</v>
      </c>
      <c r="B93" s="17">
        <v>74517318.920000002</v>
      </c>
      <c r="C93" s="15">
        <v>5439265.7300000004</v>
      </c>
      <c r="D93" s="15">
        <v>60849535.18</v>
      </c>
      <c r="E93" s="15">
        <v>6331834.04</v>
      </c>
      <c r="F93" s="15">
        <v>961110.5</v>
      </c>
      <c r="G93" s="15">
        <v>4640531.41</v>
      </c>
      <c r="H93" s="15">
        <v>792110</v>
      </c>
      <c r="I93" s="15">
        <v>77176.67</v>
      </c>
      <c r="J93" s="15">
        <v>141270.22</v>
      </c>
      <c r="K93" s="12"/>
      <c r="L93" s="12"/>
      <c r="M93" s="12"/>
      <c r="N93" s="15">
        <v>6157051.7400000002</v>
      </c>
      <c r="O93" s="15">
        <v>250529.89</v>
      </c>
      <c r="P93" s="15">
        <v>5748454.6500000004</v>
      </c>
      <c r="Q93" s="15"/>
      <c r="R93" s="15"/>
      <c r="S93" s="15"/>
      <c r="T93" s="15"/>
      <c r="U93" s="15"/>
      <c r="V93" s="15"/>
      <c r="W93" s="15"/>
      <c r="X93" s="15"/>
      <c r="Y93" s="15"/>
      <c r="Z93" s="17">
        <v>2716655.62</v>
      </c>
      <c r="AA93" s="15"/>
      <c r="AB93" s="15"/>
      <c r="AC93" s="15">
        <v>592954.25</v>
      </c>
      <c r="AD93" s="15"/>
      <c r="AE93" s="15"/>
      <c r="AF93" s="15">
        <v>23750</v>
      </c>
    </row>
    <row r="94" spans="1:32" x14ac:dyDescent="0.55000000000000004">
      <c r="A94" s="11" t="s">
        <v>26</v>
      </c>
      <c r="B94" s="17">
        <v>50036800.82</v>
      </c>
      <c r="C94" s="15">
        <v>5380664.9500000002</v>
      </c>
      <c r="D94" s="15">
        <v>40813820.299999997</v>
      </c>
      <c r="E94" s="15">
        <v>9709048.1500000004</v>
      </c>
      <c r="F94" s="15">
        <v>1618910.73</v>
      </c>
      <c r="G94" s="15">
        <v>4685893.41</v>
      </c>
      <c r="H94" s="15">
        <v>834822</v>
      </c>
      <c r="I94" s="15">
        <v>79083.199999999997</v>
      </c>
      <c r="J94" s="15">
        <v>287508.31</v>
      </c>
      <c r="K94" s="12"/>
      <c r="L94" s="12"/>
      <c r="M94" s="12"/>
      <c r="N94" s="15">
        <v>463901.67</v>
      </c>
      <c r="O94" s="15">
        <v>35300.69</v>
      </c>
      <c r="P94" s="15">
        <v>417048.36</v>
      </c>
      <c r="Q94" s="15"/>
      <c r="R94" s="15"/>
      <c r="S94" s="15"/>
      <c r="T94" s="15"/>
      <c r="U94" s="15"/>
      <c r="V94" s="15"/>
      <c r="W94" s="15"/>
      <c r="X94" s="15"/>
      <c r="Y94" s="15"/>
      <c r="Z94" s="17">
        <v>436278.65</v>
      </c>
      <c r="AA94" s="15"/>
      <c r="AB94" s="15"/>
      <c r="AC94" s="15">
        <v>1340193.2</v>
      </c>
      <c r="AD94" s="15"/>
      <c r="AE94" s="15"/>
      <c r="AF94" s="15"/>
    </row>
    <row r="95" spans="1:32" x14ac:dyDescent="0.55000000000000004">
      <c r="A95" s="11" t="s">
        <v>25</v>
      </c>
      <c r="B95" s="17">
        <v>17673053.780000001</v>
      </c>
      <c r="C95" s="15">
        <v>1495030.2</v>
      </c>
      <c r="D95" s="15">
        <v>14967599.32</v>
      </c>
      <c r="E95" s="15">
        <v>5559566.3399999999</v>
      </c>
      <c r="F95" s="15">
        <v>933790.8</v>
      </c>
      <c r="G95" s="15">
        <v>3902139.59</v>
      </c>
      <c r="H95" s="15">
        <v>208550.83</v>
      </c>
      <c r="I95" s="15">
        <v>22392.9</v>
      </c>
      <c r="J95" s="15">
        <v>121863.83</v>
      </c>
      <c r="K95" s="12"/>
      <c r="L95" s="12"/>
      <c r="M95" s="12"/>
      <c r="N95" s="15">
        <v>188709.67</v>
      </c>
      <c r="O95" s="15">
        <v>3525.69</v>
      </c>
      <c r="P95" s="15">
        <v>161863.69</v>
      </c>
      <c r="Q95" s="15"/>
      <c r="R95" s="15"/>
      <c r="S95" s="15"/>
      <c r="T95" s="15"/>
      <c r="U95" s="15"/>
      <c r="V95" s="15"/>
      <c r="W95" s="15"/>
      <c r="X95" s="15"/>
      <c r="Y95" s="15"/>
      <c r="Z95" s="15">
        <v>526436</v>
      </c>
      <c r="AA95" s="15"/>
      <c r="AB95" s="15"/>
      <c r="AC95" s="15">
        <v>108705</v>
      </c>
      <c r="AD95" s="15"/>
      <c r="AE95" s="15"/>
      <c r="AF95" s="15"/>
    </row>
    <row r="96" spans="1:32" x14ac:dyDescent="0.55000000000000004">
      <c r="A96" s="11" t="s">
        <v>72</v>
      </c>
      <c r="B96" s="14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</row>
    <row r="97" spans="1:32" s="2" customFormat="1" x14ac:dyDescent="0.55000000000000004">
      <c r="A97" s="28" t="s">
        <v>73</v>
      </c>
      <c r="B97" s="29">
        <f>SUM(B90:B96)</f>
        <v>411236876.07000005</v>
      </c>
      <c r="C97" s="29">
        <f t="shared" ref="C97:AF97" si="11">SUM(C90:C96)</f>
        <v>36806823.610000007</v>
      </c>
      <c r="D97" s="29">
        <f t="shared" si="11"/>
        <v>337598344.81</v>
      </c>
      <c r="E97" s="29">
        <f t="shared" si="11"/>
        <v>71051540.260000005</v>
      </c>
      <c r="F97" s="29">
        <f t="shared" si="11"/>
        <v>9305075.9700000007</v>
      </c>
      <c r="G97" s="29">
        <f t="shared" si="11"/>
        <v>40633629.879999995</v>
      </c>
      <c r="H97" s="29">
        <f t="shared" si="11"/>
        <v>5507768.8300000001</v>
      </c>
      <c r="I97" s="29">
        <f t="shared" si="11"/>
        <v>557596.41</v>
      </c>
      <c r="J97" s="29">
        <f t="shared" si="11"/>
        <v>2002158.87</v>
      </c>
      <c r="K97" s="29">
        <f t="shared" si="11"/>
        <v>0</v>
      </c>
      <c r="L97" s="29">
        <f t="shared" si="11"/>
        <v>0</v>
      </c>
      <c r="M97" s="29">
        <f t="shared" si="11"/>
        <v>0</v>
      </c>
      <c r="N97" s="29">
        <f t="shared" si="11"/>
        <v>101397372.75</v>
      </c>
      <c r="O97" s="29">
        <f t="shared" si="11"/>
        <v>3472492.6799999997</v>
      </c>
      <c r="P97" s="29">
        <f t="shared" si="11"/>
        <v>97604361.150000006</v>
      </c>
      <c r="Q97" s="29">
        <f t="shared" si="11"/>
        <v>0</v>
      </c>
      <c r="R97" s="29">
        <f t="shared" si="11"/>
        <v>0</v>
      </c>
      <c r="S97" s="29">
        <f t="shared" si="11"/>
        <v>0</v>
      </c>
      <c r="T97" s="29">
        <f t="shared" si="11"/>
        <v>0</v>
      </c>
      <c r="U97" s="29">
        <f t="shared" si="11"/>
        <v>0</v>
      </c>
      <c r="V97" s="29">
        <f t="shared" si="11"/>
        <v>0</v>
      </c>
      <c r="W97" s="29">
        <f t="shared" si="11"/>
        <v>0</v>
      </c>
      <c r="X97" s="29">
        <f t="shared" si="11"/>
        <v>0</v>
      </c>
      <c r="Y97" s="29">
        <f t="shared" si="11"/>
        <v>0</v>
      </c>
      <c r="Z97" s="29">
        <f t="shared" si="11"/>
        <v>15236400.76</v>
      </c>
      <c r="AA97" s="29">
        <f t="shared" si="11"/>
        <v>0</v>
      </c>
      <c r="AB97" s="29">
        <f t="shared" si="11"/>
        <v>0</v>
      </c>
      <c r="AC97" s="29">
        <f t="shared" si="11"/>
        <v>9750730.0199999996</v>
      </c>
      <c r="AD97" s="29">
        <f t="shared" si="11"/>
        <v>0</v>
      </c>
      <c r="AE97" s="29">
        <f t="shared" si="11"/>
        <v>0</v>
      </c>
      <c r="AF97" s="29">
        <f t="shared" si="11"/>
        <v>571900</v>
      </c>
    </row>
    <row r="98" spans="1:32" s="2" customFormat="1" ht="24" thickBot="1" x14ac:dyDescent="0.6">
      <c r="A98" s="45" t="s">
        <v>74</v>
      </c>
      <c r="B98" s="46">
        <f>+B88+B82+B71+B97</f>
        <v>2048209101.4699998</v>
      </c>
      <c r="C98" s="46">
        <f t="shared" ref="C98:AF98" si="12">+C88+C82+C59+C97</f>
        <v>148850537.32000002</v>
      </c>
      <c r="D98" s="46">
        <f t="shared" si="12"/>
        <v>1592795894.98</v>
      </c>
      <c r="E98" s="46">
        <f t="shared" si="12"/>
        <v>440692396.12</v>
      </c>
      <c r="F98" s="46">
        <f t="shared" si="12"/>
        <v>46767815.710000001</v>
      </c>
      <c r="G98" s="46">
        <f t="shared" si="12"/>
        <v>232059797.26000002</v>
      </c>
      <c r="H98" s="46">
        <f t="shared" si="12"/>
        <v>23076009.280000001</v>
      </c>
      <c r="I98" s="46">
        <f t="shared" si="12"/>
        <v>1863591.12</v>
      </c>
      <c r="J98" s="46">
        <f t="shared" si="12"/>
        <v>16660146.790000003</v>
      </c>
      <c r="K98" s="46">
        <f t="shared" si="12"/>
        <v>1089545.6499999999</v>
      </c>
      <c r="L98" s="46">
        <f t="shared" si="12"/>
        <v>208143.62</v>
      </c>
      <c r="M98" s="46">
        <f t="shared" si="12"/>
        <v>995723.33</v>
      </c>
      <c r="N98" s="46">
        <f t="shared" si="12"/>
        <v>101397372.75</v>
      </c>
      <c r="O98" s="46">
        <f t="shared" si="12"/>
        <v>3472492.6799999997</v>
      </c>
      <c r="P98" s="46">
        <f t="shared" si="12"/>
        <v>97669361.150000006</v>
      </c>
      <c r="Q98" s="46">
        <f t="shared" si="12"/>
        <v>0</v>
      </c>
      <c r="R98" s="46">
        <f t="shared" si="12"/>
        <v>0</v>
      </c>
      <c r="S98" s="46">
        <f t="shared" si="12"/>
        <v>0</v>
      </c>
      <c r="T98" s="46">
        <f t="shared" si="12"/>
        <v>24387937.099999998</v>
      </c>
      <c r="U98" s="46">
        <f t="shared" si="12"/>
        <v>0</v>
      </c>
      <c r="V98" s="46">
        <f t="shared" si="12"/>
        <v>24387937.099999998</v>
      </c>
      <c r="W98" s="46">
        <f t="shared" si="12"/>
        <v>1032384.1</v>
      </c>
      <c r="X98" s="46">
        <f t="shared" si="12"/>
        <v>0</v>
      </c>
      <c r="Y98" s="46">
        <f t="shared" si="12"/>
        <v>1032384.1</v>
      </c>
      <c r="Z98" s="46">
        <f t="shared" si="12"/>
        <v>15236400.76</v>
      </c>
      <c r="AA98" s="46">
        <f t="shared" si="12"/>
        <v>0</v>
      </c>
      <c r="AB98" s="46">
        <f t="shared" si="12"/>
        <v>0</v>
      </c>
      <c r="AC98" s="46">
        <f t="shared" si="12"/>
        <v>9750730.0199999996</v>
      </c>
      <c r="AD98" s="46">
        <f t="shared" si="12"/>
        <v>0</v>
      </c>
      <c r="AE98" s="46">
        <f t="shared" si="12"/>
        <v>0</v>
      </c>
      <c r="AF98" s="46">
        <f t="shared" si="12"/>
        <v>571900</v>
      </c>
    </row>
    <row r="99" spans="1:32" s="2" customFormat="1" ht="24.75" thickTop="1" thickBot="1" x14ac:dyDescent="0.6">
      <c r="A99" s="45" t="s">
        <v>75</v>
      </c>
      <c r="B99" s="46">
        <f>+B19+B98</f>
        <v>5440108386.96</v>
      </c>
      <c r="C99" s="46">
        <f t="shared" ref="C99:AF99" si="13">+C19+C98</f>
        <v>277460223.92000002</v>
      </c>
      <c r="D99" s="46">
        <f t="shared" si="13"/>
        <v>2945540734.5799999</v>
      </c>
      <c r="E99" s="46">
        <f t="shared" si="13"/>
        <v>705013639.88</v>
      </c>
      <c r="F99" s="46">
        <f t="shared" si="13"/>
        <v>57013023.259999998</v>
      </c>
      <c r="G99" s="46">
        <f t="shared" si="13"/>
        <v>333594473.01999998</v>
      </c>
      <c r="H99" s="46">
        <f t="shared" si="13"/>
        <v>24723068.030000001</v>
      </c>
      <c r="I99" s="46">
        <f t="shared" si="13"/>
        <v>1944319.62</v>
      </c>
      <c r="J99" s="46">
        <f t="shared" si="13"/>
        <v>17509263.180000003</v>
      </c>
      <c r="K99" s="46">
        <f t="shared" si="13"/>
        <v>1089545.6499999999</v>
      </c>
      <c r="L99" s="46">
        <f t="shared" si="13"/>
        <v>208143.62</v>
      </c>
      <c r="M99" s="46">
        <f t="shared" si="13"/>
        <v>995723.33</v>
      </c>
      <c r="N99" s="46">
        <f t="shared" si="13"/>
        <v>224397560.75</v>
      </c>
      <c r="O99" s="46">
        <f t="shared" si="13"/>
        <v>7684773.9499999993</v>
      </c>
      <c r="P99" s="46">
        <f t="shared" si="13"/>
        <v>121706383.13000001</v>
      </c>
      <c r="Q99" s="46">
        <f t="shared" si="13"/>
        <v>8680000</v>
      </c>
      <c r="R99" s="46">
        <f t="shared" si="13"/>
        <v>289333.33</v>
      </c>
      <c r="S99" s="46">
        <f t="shared" si="13"/>
        <v>1494888.87</v>
      </c>
      <c r="T99" s="46">
        <f t="shared" si="13"/>
        <v>24387937.099999998</v>
      </c>
      <c r="U99" s="46">
        <f t="shared" si="13"/>
        <v>0</v>
      </c>
      <c r="V99" s="46">
        <f t="shared" si="13"/>
        <v>24387937.099999998</v>
      </c>
      <c r="W99" s="46">
        <f t="shared" si="13"/>
        <v>1032384.1</v>
      </c>
      <c r="X99" s="46">
        <f t="shared" si="13"/>
        <v>0</v>
      </c>
      <c r="Y99" s="46">
        <f t="shared" si="13"/>
        <v>1032384.1</v>
      </c>
      <c r="Z99" s="46">
        <f t="shared" si="13"/>
        <v>15236400.76</v>
      </c>
      <c r="AA99" s="46">
        <f t="shared" si="13"/>
        <v>0</v>
      </c>
      <c r="AB99" s="46">
        <f t="shared" si="13"/>
        <v>0</v>
      </c>
      <c r="AC99" s="46">
        <f t="shared" si="13"/>
        <v>9750730.0199999996</v>
      </c>
      <c r="AD99" s="46">
        <f t="shared" si="13"/>
        <v>0</v>
      </c>
      <c r="AE99" s="46">
        <f t="shared" si="13"/>
        <v>0</v>
      </c>
      <c r="AF99" s="46">
        <f t="shared" si="13"/>
        <v>571900</v>
      </c>
    </row>
    <row r="100" spans="1:32" s="49" customFormat="1" ht="24" thickTop="1" x14ac:dyDescent="0.55000000000000004">
      <c r="A100" s="47" t="s">
        <v>76</v>
      </c>
      <c r="B100" s="48">
        <f>+B14+B15+B16+B18+B37+B39+B40+B41+B74+B75+B85+B86+B91+B92+B93+B94+B95+B79+B80+B65+B67+B48</f>
        <v>1865399557.72</v>
      </c>
      <c r="C100" s="48">
        <f t="shared" ref="C100:AF100" si="14">+C14+C15+C16+C18+C37+C39+C40+C41+C74+C75+C85+C86+C91+C92+C93+C94+C95+C79+C80+C65+C67+C48</f>
        <v>126394158.15000002</v>
      </c>
      <c r="D100" s="48">
        <f t="shared" si="14"/>
        <v>1238942154.7200003</v>
      </c>
      <c r="E100" s="48">
        <f t="shared" si="14"/>
        <v>249979404.82999998</v>
      </c>
      <c r="F100" s="48">
        <f t="shared" si="14"/>
        <v>27727416.620000005</v>
      </c>
      <c r="G100" s="48">
        <f t="shared" si="14"/>
        <v>109784897.97999999</v>
      </c>
      <c r="H100" s="48">
        <f t="shared" si="14"/>
        <v>10405526.83</v>
      </c>
      <c r="I100" s="48">
        <f t="shared" si="14"/>
        <v>1081292.7</v>
      </c>
      <c r="J100" s="48">
        <f t="shared" si="14"/>
        <v>7460338.3200000003</v>
      </c>
      <c r="K100" s="48">
        <f t="shared" si="14"/>
        <v>987794.65</v>
      </c>
      <c r="L100" s="48">
        <f t="shared" si="14"/>
        <v>195058.93</v>
      </c>
      <c r="M100" s="48">
        <f t="shared" si="14"/>
        <v>926447.26</v>
      </c>
      <c r="N100" s="48">
        <f t="shared" si="14"/>
        <v>180131154.75</v>
      </c>
      <c r="O100" s="48">
        <f t="shared" si="14"/>
        <v>5532800.1699999999</v>
      </c>
      <c r="P100" s="48">
        <f t="shared" si="14"/>
        <v>77940442.560000002</v>
      </c>
      <c r="Q100" s="48">
        <f t="shared" si="14"/>
        <v>8680000</v>
      </c>
      <c r="R100" s="48">
        <f t="shared" si="14"/>
        <v>289333.33</v>
      </c>
      <c r="S100" s="48">
        <f t="shared" si="14"/>
        <v>1494888.87</v>
      </c>
      <c r="T100" s="48">
        <f t="shared" si="14"/>
        <v>21201128.199999999</v>
      </c>
      <c r="U100" s="48">
        <f t="shared" si="14"/>
        <v>0</v>
      </c>
      <c r="V100" s="48">
        <f t="shared" si="14"/>
        <v>21201128.199999999</v>
      </c>
      <c r="W100" s="48">
        <f t="shared" si="14"/>
        <v>760422.1</v>
      </c>
      <c r="X100" s="48">
        <f t="shared" si="14"/>
        <v>0</v>
      </c>
      <c r="Y100" s="48">
        <f t="shared" si="14"/>
        <v>760422.1</v>
      </c>
      <c r="Z100" s="48">
        <f t="shared" si="14"/>
        <v>8407190.7600000016</v>
      </c>
      <c r="AA100" s="48">
        <f t="shared" si="14"/>
        <v>0</v>
      </c>
      <c r="AB100" s="48">
        <f t="shared" si="14"/>
        <v>0</v>
      </c>
      <c r="AC100" s="48">
        <f t="shared" si="14"/>
        <v>6005828.0099999998</v>
      </c>
      <c r="AD100" s="48">
        <f t="shared" si="14"/>
        <v>0</v>
      </c>
      <c r="AE100" s="48">
        <f t="shared" si="14"/>
        <v>0</v>
      </c>
      <c r="AF100" s="48">
        <f t="shared" si="14"/>
        <v>253040</v>
      </c>
    </row>
    <row r="101" spans="1:32" s="49" customFormat="1" x14ac:dyDescent="0.55000000000000004">
      <c r="A101" s="47" t="s">
        <v>77</v>
      </c>
      <c r="B101" s="48">
        <f>+B10+B11+B50+B51+B52+B9+B49</f>
        <v>53851760.399999999</v>
      </c>
      <c r="C101" s="48">
        <f t="shared" ref="C101:AF101" si="15">+C10+C11+C50+C51+C52+C9+C49</f>
        <v>10397716.039999999</v>
      </c>
      <c r="D101" s="48">
        <f t="shared" si="15"/>
        <v>22017340.329999998</v>
      </c>
      <c r="E101" s="48">
        <f t="shared" si="15"/>
        <v>33274941.289999999</v>
      </c>
      <c r="F101" s="48">
        <f t="shared" si="15"/>
        <v>3188189.15</v>
      </c>
      <c r="G101" s="48">
        <f t="shared" si="15"/>
        <v>18973101.75</v>
      </c>
      <c r="H101" s="48">
        <f t="shared" si="15"/>
        <v>622350.5</v>
      </c>
      <c r="I101" s="48">
        <f t="shared" si="15"/>
        <v>86020.38</v>
      </c>
      <c r="J101" s="48">
        <f t="shared" si="15"/>
        <v>366064.22</v>
      </c>
      <c r="K101" s="48">
        <f t="shared" si="15"/>
        <v>0</v>
      </c>
      <c r="L101" s="48">
        <f t="shared" si="15"/>
        <v>0</v>
      </c>
      <c r="M101" s="48">
        <f t="shared" si="15"/>
        <v>0</v>
      </c>
      <c r="N101" s="48">
        <f t="shared" si="15"/>
        <v>0</v>
      </c>
      <c r="O101" s="48">
        <f t="shared" si="15"/>
        <v>0</v>
      </c>
      <c r="P101" s="48">
        <f t="shared" si="15"/>
        <v>0</v>
      </c>
      <c r="Q101" s="48">
        <f t="shared" si="15"/>
        <v>0</v>
      </c>
      <c r="R101" s="48">
        <f t="shared" si="15"/>
        <v>0</v>
      </c>
      <c r="S101" s="48">
        <f t="shared" si="15"/>
        <v>0</v>
      </c>
      <c r="T101" s="48">
        <f t="shared" si="15"/>
        <v>0</v>
      </c>
      <c r="U101" s="48">
        <f t="shared" si="15"/>
        <v>0</v>
      </c>
      <c r="V101" s="48">
        <f t="shared" si="15"/>
        <v>0</v>
      </c>
      <c r="W101" s="48">
        <f t="shared" si="15"/>
        <v>0</v>
      </c>
      <c r="X101" s="48">
        <f t="shared" si="15"/>
        <v>0</v>
      </c>
      <c r="Y101" s="48">
        <f t="shared" si="15"/>
        <v>0</v>
      </c>
      <c r="Z101" s="48">
        <f t="shared" si="15"/>
        <v>0</v>
      </c>
      <c r="AA101" s="48">
        <f t="shared" si="15"/>
        <v>0</v>
      </c>
      <c r="AB101" s="48">
        <f t="shared" si="15"/>
        <v>0</v>
      </c>
      <c r="AC101" s="48">
        <f t="shared" si="15"/>
        <v>0</v>
      </c>
      <c r="AD101" s="48">
        <f t="shared" si="15"/>
        <v>0</v>
      </c>
      <c r="AE101" s="48">
        <f t="shared" si="15"/>
        <v>0</v>
      </c>
      <c r="AF101" s="48">
        <f t="shared" si="15"/>
        <v>0</v>
      </c>
    </row>
    <row r="102" spans="1:32" s="49" customFormat="1" x14ac:dyDescent="0.55000000000000004">
      <c r="A102" s="47" t="s">
        <v>78</v>
      </c>
      <c r="B102" s="48">
        <f>+B12+B53+B54+B55+B58</f>
        <v>0</v>
      </c>
      <c r="C102" s="48">
        <f t="shared" ref="C102:AF102" si="16">+C12+C53+C54+C55+C58</f>
        <v>0</v>
      </c>
      <c r="D102" s="48">
        <f t="shared" si="16"/>
        <v>0</v>
      </c>
      <c r="E102" s="48">
        <f t="shared" si="16"/>
        <v>1112893.98</v>
      </c>
      <c r="F102" s="48">
        <f t="shared" si="16"/>
        <v>117175.29</v>
      </c>
      <c r="G102" s="48">
        <f t="shared" si="16"/>
        <v>259228.23</v>
      </c>
      <c r="H102" s="48">
        <f t="shared" si="16"/>
        <v>0</v>
      </c>
      <c r="I102" s="48">
        <f t="shared" si="16"/>
        <v>0</v>
      </c>
      <c r="J102" s="48">
        <f t="shared" si="16"/>
        <v>0</v>
      </c>
      <c r="K102" s="48">
        <f t="shared" si="16"/>
        <v>0</v>
      </c>
      <c r="L102" s="48">
        <f t="shared" si="16"/>
        <v>0</v>
      </c>
      <c r="M102" s="48">
        <f t="shared" si="16"/>
        <v>0</v>
      </c>
      <c r="N102" s="48">
        <f t="shared" si="16"/>
        <v>0</v>
      </c>
      <c r="O102" s="48">
        <f t="shared" si="16"/>
        <v>0</v>
      </c>
      <c r="P102" s="48">
        <f t="shared" si="16"/>
        <v>0</v>
      </c>
      <c r="Q102" s="48">
        <f t="shared" si="16"/>
        <v>0</v>
      </c>
      <c r="R102" s="48">
        <f t="shared" si="16"/>
        <v>0</v>
      </c>
      <c r="S102" s="48">
        <f t="shared" si="16"/>
        <v>0</v>
      </c>
      <c r="T102" s="48">
        <f t="shared" si="16"/>
        <v>0</v>
      </c>
      <c r="U102" s="48">
        <f t="shared" si="16"/>
        <v>0</v>
      </c>
      <c r="V102" s="48">
        <f t="shared" si="16"/>
        <v>0</v>
      </c>
      <c r="W102" s="48">
        <f t="shared" si="16"/>
        <v>0</v>
      </c>
      <c r="X102" s="48">
        <f t="shared" si="16"/>
        <v>0</v>
      </c>
      <c r="Y102" s="48">
        <f t="shared" si="16"/>
        <v>0</v>
      </c>
      <c r="Z102" s="48">
        <f t="shared" si="16"/>
        <v>0</v>
      </c>
      <c r="AA102" s="48">
        <f t="shared" si="16"/>
        <v>0</v>
      </c>
      <c r="AB102" s="48">
        <f t="shared" si="16"/>
        <v>0</v>
      </c>
      <c r="AC102" s="48">
        <f t="shared" si="16"/>
        <v>0</v>
      </c>
      <c r="AD102" s="48">
        <f t="shared" si="16"/>
        <v>0</v>
      </c>
      <c r="AE102" s="48">
        <f t="shared" si="16"/>
        <v>0</v>
      </c>
      <c r="AF102" s="48">
        <f t="shared" si="16"/>
        <v>0</v>
      </c>
    </row>
    <row r="103" spans="1:32" s="49" customFormat="1" x14ac:dyDescent="0.55000000000000004">
      <c r="A103" s="47" t="s">
        <v>79</v>
      </c>
      <c r="B103" s="48">
        <f>+B99-B100-B101-B102</f>
        <v>3520857068.8399997</v>
      </c>
      <c r="C103" s="48">
        <f t="shared" ref="C103:AF103" si="17">+C99-C100-C101-C102</f>
        <v>140668349.72999999</v>
      </c>
      <c r="D103" s="48">
        <f t="shared" si="17"/>
        <v>1684581239.5299997</v>
      </c>
      <c r="E103" s="48">
        <f t="shared" si="17"/>
        <v>420646399.77999997</v>
      </c>
      <c r="F103" s="48">
        <f t="shared" si="17"/>
        <v>25980242.199999996</v>
      </c>
      <c r="G103" s="48">
        <f t="shared" si="17"/>
        <v>204577245.06</v>
      </c>
      <c r="H103" s="48">
        <f t="shared" si="17"/>
        <v>13695190.700000001</v>
      </c>
      <c r="I103" s="48">
        <f t="shared" si="17"/>
        <v>777006.54000000015</v>
      </c>
      <c r="J103" s="48">
        <f t="shared" si="17"/>
        <v>9682860.6400000025</v>
      </c>
      <c r="K103" s="48">
        <f t="shared" si="17"/>
        <v>101750.99999999988</v>
      </c>
      <c r="L103" s="48">
        <f t="shared" si="17"/>
        <v>13084.690000000002</v>
      </c>
      <c r="M103" s="48">
        <f t="shared" si="17"/>
        <v>69276.069999999949</v>
      </c>
      <c r="N103" s="48">
        <f t="shared" si="17"/>
        <v>44266406</v>
      </c>
      <c r="O103" s="48">
        <f t="shared" si="17"/>
        <v>2151973.7799999993</v>
      </c>
      <c r="P103" s="48">
        <f t="shared" si="17"/>
        <v>43765940.570000008</v>
      </c>
      <c r="Q103" s="48">
        <f t="shared" si="17"/>
        <v>0</v>
      </c>
      <c r="R103" s="48">
        <f t="shared" si="17"/>
        <v>0</v>
      </c>
      <c r="S103" s="48">
        <f t="shared" si="17"/>
        <v>0</v>
      </c>
      <c r="T103" s="48">
        <f t="shared" si="17"/>
        <v>3186808.8999999985</v>
      </c>
      <c r="U103" s="48">
        <f t="shared" si="17"/>
        <v>0</v>
      </c>
      <c r="V103" s="48">
        <f t="shared" si="17"/>
        <v>3186808.8999999985</v>
      </c>
      <c r="W103" s="48">
        <f t="shared" si="17"/>
        <v>271962</v>
      </c>
      <c r="X103" s="48">
        <f t="shared" si="17"/>
        <v>0</v>
      </c>
      <c r="Y103" s="48">
        <f t="shared" si="17"/>
        <v>271962</v>
      </c>
      <c r="Z103" s="48">
        <f t="shared" si="17"/>
        <v>6829209.9999999981</v>
      </c>
      <c r="AA103" s="48">
        <f t="shared" si="17"/>
        <v>0</v>
      </c>
      <c r="AB103" s="48">
        <f t="shared" si="17"/>
        <v>0</v>
      </c>
      <c r="AC103" s="48">
        <f t="shared" si="17"/>
        <v>3744902.01</v>
      </c>
      <c r="AD103" s="48">
        <f t="shared" si="17"/>
        <v>0</v>
      </c>
      <c r="AE103" s="48">
        <f t="shared" si="17"/>
        <v>0</v>
      </c>
      <c r="AF103" s="48">
        <f t="shared" si="17"/>
        <v>318860</v>
      </c>
    </row>
    <row r="104" spans="1:32" s="49" customFormat="1" ht="24" thickBot="1" x14ac:dyDescent="0.6">
      <c r="A104" s="50" t="s">
        <v>68</v>
      </c>
      <c r="B104" s="51">
        <f>SUM(B100:B103)</f>
        <v>5440108386.96</v>
      </c>
      <c r="C104" s="51">
        <f t="shared" ref="C104:AE104" si="18">SUM(C100:C103)</f>
        <v>277460223.92000002</v>
      </c>
      <c r="D104" s="51">
        <f t="shared" si="18"/>
        <v>2945540734.5799999</v>
      </c>
      <c r="E104" s="51">
        <f t="shared" si="18"/>
        <v>705013639.88</v>
      </c>
      <c r="F104" s="51">
        <f t="shared" si="18"/>
        <v>57013023.259999998</v>
      </c>
      <c r="G104" s="51">
        <f t="shared" si="18"/>
        <v>333594473.01999998</v>
      </c>
      <c r="H104" s="51">
        <f t="shared" si="18"/>
        <v>24723068.030000001</v>
      </c>
      <c r="I104" s="51">
        <f t="shared" si="18"/>
        <v>1944319.62</v>
      </c>
      <c r="J104" s="51">
        <f t="shared" si="18"/>
        <v>17509263.180000003</v>
      </c>
      <c r="K104" s="51">
        <f t="shared" si="18"/>
        <v>1089545.6499999999</v>
      </c>
      <c r="L104" s="51">
        <f t="shared" si="18"/>
        <v>208143.62</v>
      </c>
      <c r="M104" s="51">
        <f t="shared" si="18"/>
        <v>995723.33</v>
      </c>
      <c r="N104" s="51">
        <f t="shared" si="18"/>
        <v>224397560.75</v>
      </c>
      <c r="O104" s="51">
        <f t="shared" si="18"/>
        <v>7684773.9499999993</v>
      </c>
      <c r="P104" s="51">
        <f t="shared" si="18"/>
        <v>121706383.13000001</v>
      </c>
      <c r="Q104" s="51">
        <f t="shared" si="18"/>
        <v>8680000</v>
      </c>
      <c r="R104" s="51">
        <f t="shared" si="18"/>
        <v>289333.33</v>
      </c>
      <c r="S104" s="51">
        <f t="shared" si="18"/>
        <v>1494888.87</v>
      </c>
      <c r="T104" s="51">
        <f t="shared" si="18"/>
        <v>24387937.099999998</v>
      </c>
      <c r="U104" s="51">
        <f t="shared" si="18"/>
        <v>0</v>
      </c>
      <c r="V104" s="51">
        <f t="shared" si="18"/>
        <v>24387937.099999998</v>
      </c>
      <c r="W104" s="51">
        <f t="shared" si="18"/>
        <v>1032384.1</v>
      </c>
      <c r="X104" s="51">
        <f t="shared" si="18"/>
        <v>0</v>
      </c>
      <c r="Y104" s="51">
        <f t="shared" si="18"/>
        <v>1032384.1</v>
      </c>
      <c r="Z104" s="51">
        <f t="shared" si="18"/>
        <v>15236400.76</v>
      </c>
      <c r="AA104" s="51">
        <f t="shared" si="18"/>
        <v>0</v>
      </c>
      <c r="AB104" s="51">
        <f t="shared" si="18"/>
        <v>0</v>
      </c>
      <c r="AC104" s="51">
        <f t="shared" si="18"/>
        <v>9750730.0199999996</v>
      </c>
      <c r="AD104" s="51">
        <f t="shared" si="18"/>
        <v>0</v>
      </c>
      <c r="AE104" s="51">
        <f t="shared" si="18"/>
        <v>0</v>
      </c>
      <c r="AF104" s="51">
        <f>SUM(AF100:AF103)</f>
        <v>571900</v>
      </c>
    </row>
    <row r="105" spans="1:32" s="2" customFormat="1" ht="24" thickTop="1" x14ac:dyDescent="0.55000000000000004">
      <c r="A105" s="52"/>
      <c r="B105" s="53">
        <f>+B99-B104</f>
        <v>0</v>
      </c>
      <c r="C105" s="53">
        <f t="shared" ref="C105:AF105" si="19">+C99-C104</f>
        <v>0</v>
      </c>
      <c r="D105" s="53">
        <f t="shared" si="19"/>
        <v>0</v>
      </c>
      <c r="E105" s="53">
        <f t="shared" si="19"/>
        <v>0</v>
      </c>
      <c r="F105" s="53">
        <f t="shared" si="19"/>
        <v>0</v>
      </c>
      <c r="G105" s="53">
        <f t="shared" si="19"/>
        <v>0</v>
      </c>
      <c r="H105" s="53">
        <f t="shared" si="19"/>
        <v>0</v>
      </c>
      <c r="I105" s="53">
        <f t="shared" si="19"/>
        <v>0</v>
      </c>
      <c r="J105" s="53">
        <f t="shared" si="19"/>
        <v>0</v>
      </c>
      <c r="K105" s="53">
        <f t="shared" si="19"/>
        <v>0</v>
      </c>
      <c r="L105" s="53">
        <f t="shared" si="19"/>
        <v>0</v>
      </c>
      <c r="M105" s="53">
        <f t="shared" si="19"/>
        <v>0</v>
      </c>
      <c r="N105" s="53">
        <f t="shared" si="19"/>
        <v>0</v>
      </c>
      <c r="O105" s="53">
        <f t="shared" si="19"/>
        <v>0</v>
      </c>
      <c r="P105" s="53">
        <f t="shared" si="19"/>
        <v>0</v>
      </c>
      <c r="Q105" s="53">
        <f t="shared" si="19"/>
        <v>0</v>
      </c>
      <c r="R105" s="53">
        <f t="shared" si="19"/>
        <v>0</v>
      </c>
      <c r="S105" s="53">
        <f t="shared" si="19"/>
        <v>0</v>
      </c>
      <c r="T105" s="53">
        <f t="shared" si="19"/>
        <v>0</v>
      </c>
      <c r="U105" s="53">
        <f t="shared" si="19"/>
        <v>0</v>
      </c>
      <c r="V105" s="53">
        <f t="shared" si="19"/>
        <v>0</v>
      </c>
      <c r="W105" s="53">
        <f t="shared" si="19"/>
        <v>0</v>
      </c>
      <c r="X105" s="53">
        <f t="shared" si="19"/>
        <v>0</v>
      </c>
      <c r="Y105" s="53">
        <f t="shared" si="19"/>
        <v>0</v>
      </c>
      <c r="Z105" s="53">
        <f t="shared" si="19"/>
        <v>0</v>
      </c>
      <c r="AA105" s="53">
        <f t="shared" si="19"/>
        <v>0</v>
      </c>
      <c r="AB105" s="53">
        <f t="shared" si="19"/>
        <v>0</v>
      </c>
      <c r="AC105" s="53">
        <f t="shared" si="19"/>
        <v>0</v>
      </c>
      <c r="AD105" s="53">
        <f t="shared" si="19"/>
        <v>0</v>
      </c>
      <c r="AE105" s="53">
        <f t="shared" si="19"/>
        <v>0</v>
      </c>
      <c r="AF105" s="53">
        <f t="shared" si="19"/>
        <v>0</v>
      </c>
    </row>
    <row r="106" spans="1:32" s="2" customFormat="1" x14ac:dyDescent="0.55000000000000004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</row>
    <row r="107" spans="1:32" s="2" customFormat="1" x14ac:dyDescent="0.55000000000000004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</row>
    <row r="108" spans="1:32" s="2" customFormat="1" x14ac:dyDescent="0.55000000000000004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</row>
    <row r="109" spans="1:32" s="2" customFormat="1" x14ac:dyDescent="0.55000000000000004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</row>
    <row r="110" spans="1:32" s="2" customFormat="1" x14ac:dyDescent="0.55000000000000004">
      <c r="B110" s="54" t="s">
        <v>80</v>
      </c>
      <c r="C110" s="55"/>
      <c r="D110" s="56" t="s">
        <v>81</v>
      </c>
      <c r="E110" s="54"/>
      <c r="F110" s="54" t="s">
        <v>68</v>
      </c>
      <c r="G110" s="54"/>
      <c r="H110" s="54"/>
      <c r="I110" s="54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</row>
    <row r="111" spans="1:32" s="59" customFormat="1" x14ac:dyDescent="0.55000000000000004">
      <c r="A111" s="57" t="s">
        <v>82</v>
      </c>
      <c r="B111" s="58">
        <f>+B19+N19</f>
        <v>3514899473.4900002</v>
      </c>
      <c r="C111" s="58"/>
      <c r="D111" s="58">
        <f>+E19+H19+K19+Q19</f>
        <v>274648302.50999999</v>
      </c>
      <c r="E111" s="58"/>
      <c r="F111" s="58">
        <f>+B111+D111</f>
        <v>3789547776</v>
      </c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</row>
    <row r="112" spans="1:32" s="59" customFormat="1" x14ac:dyDescent="0.55000000000000004">
      <c r="A112" s="57" t="s">
        <v>83</v>
      </c>
      <c r="B112" s="58">
        <f>+C19+O19</f>
        <v>132821967.86999999</v>
      </c>
      <c r="C112" s="58"/>
      <c r="D112" s="60">
        <f>+F19+I19+L19+R19</f>
        <v>10615269.379999999</v>
      </c>
      <c r="E112" s="58"/>
      <c r="F112" s="58">
        <f t="shared" ref="F112" si="20">+B112+D112</f>
        <v>143437237.25</v>
      </c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</row>
    <row r="113" spans="1:32" s="59" customFormat="1" ht="24" thickBot="1" x14ac:dyDescent="0.6">
      <c r="A113" s="57" t="s">
        <v>84</v>
      </c>
      <c r="B113" s="61">
        <f>+D19+P19</f>
        <v>1376781861.5799997</v>
      </c>
      <c r="C113" s="58"/>
      <c r="D113" s="61">
        <f>+G19+J19+M19+S19</f>
        <v>103878681.02</v>
      </c>
      <c r="E113" s="58"/>
      <c r="F113" s="61">
        <f>+B113+D113</f>
        <v>1480660542.5999997</v>
      </c>
      <c r="G113" s="62"/>
      <c r="H113" s="62"/>
      <c r="I113" s="62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</row>
    <row r="114" spans="1:32" s="2" customFormat="1" ht="15" customHeight="1" thickTop="1" x14ac:dyDescent="0.55000000000000004">
      <c r="A114" s="52"/>
      <c r="B114" s="55"/>
      <c r="C114" s="55"/>
      <c r="D114" s="55"/>
      <c r="E114" s="54"/>
      <c r="F114" s="54"/>
      <c r="G114" s="54"/>
      <c r="H114" s="54"/>
      <c r="I114" s="54"/>
    </row>
    <row r="115" spans="1:32" s="65" customFormat="1" x14ac:dyDescent="0.55000000000000004">
      <c r="A115" s="63" t="s">
        <v>85</v>
      </c>
      <c r="B115" s="64">
        <f>+B98+N98</f>
        <v>2149606474.2199998</v>
      </c>
      <c r="C115" s="64"/>
      <c r="D115" s="64">
        <f>+E98+H98+K98+Q98</f>
        <v>464857951.04999995</v>
      </c>
      <c r="E115" s="64"/>
      <c r="F115" s="64">
        <f>+B115+D115</f>
        <v>2614464425.2699995</v>
      </c>
      <c r="G115" s="64"/>
      <c r="H115" s="64"/>
      <c r="I115" s="64"/>
    </row>
    <row r="116" spans="1:32" s="65" customFormat="1" x14ac:dyDescent="0.55000000000000004">
      <c r="A116" s="63" t="s">
        <v>86</v>
      </c>
      <c r="B116" s="64">
        <f>+C98+O98</f>
        <v>152323030.00000003</v>
      </c>
      <c r="C116" s="64"/>
      <c r="D116" s="64">
        <f>+F98+I98+L98+R98</f>
        <v>48839550.449999996</v>
      </c>
      <c r="E116" s="64"/>
      <c r="F116" s="64">
        <f t="shared" ref="F116:F117" si="21">+B116+D116</f>
        <v>201162580.45000002</v>
      </c>
      <c r="G116" s="64"/>
      <c r="H116" s="64"/>
      <c r="I116" s="64"/>
    </row>
    <row r="117" spans="1:32" s="65" customFormat="1" ht="24" thickBot="1" x14ac:dyDescent="0.6">
      <c r="A117" s="63" t="s">
        <v>84</v>
      </c>
      <c r="B117" s="66">
        <f>+D98+P98</f>
        <v>1690465256.1300001</v>
      </c>
      <c r="C117" s="64"/>
      <c r="D117" s="66">
        <f>+G98+J98+M98+S98</f>
        <v>249715667.38000003</v>
      </c>
      <c r="E117" s="64"/>
      <c r="F117" s="66">
        <f t="shared" si="21"/>
        <v>1940180923.5100002</v>
      </c>
      <c r="G117" s="64"/>
      <c r="H117" s="67"/>
      <c r="I117" s="67"/>
    </row>
    <row r="118" spans="1:32" s="2" customFormat="1" ht="18" customHeight="1" thickTop="1" x14ac:dyDescent="0.55000000000000004"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</row>
    <row r="119" spans="1:32" s="2" customFormat="1" ht="18" customHeight="1" x14ac:dyDescent="0.55000000000000004">
      <c r="A119" s="2" t="s">
        <v>87</v>
      </c>
      <c r="B119" s="55">
        <f>+B111+B115</f>
        <v>5664505947.71</v>
      </c>
      <c r="C119" s="55"/>
      <c r="D119" s="55">
        <f>+D111+D115</f>
        <v>739506253.55999994</v>
      </c>
      <c r="E119" s="55"/>
      <c r="F119" s="55">
        <f>+F111+F115</f>
        <v>6404012201.2699995</v>
      </c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</row>
    <row r="120" spans="1:32" s="2" customFormat="1" ht="18" customHeight="1" x14ac:dyDescent="0.55000000000000004">
      <c r="A120" s="2" t="s">
        <v>88</v>
      </c>
      <c r="B120" s="55">
        <f>+B112+B116</f>
        <v>285144997.87</v>
      </c>
      <c r="C120" s="55"/>
      <c r="D120" s="55">
        <f>+D112+D116</f>
        <v>59454819.829999998</v>
      </c>
      <c r="E120" s="55"/>
      <c r="F120" s="55">
        <f>+F112+F116</f>
        <v>344599817.70000005</v>
      </c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</row>
    <row r="121" spans="1:32" s="2" customFormat="1" ht="18" customHeight="1" thickBot="1" x14ac:dyDescent="0.6">
      <c r="A121" s="2" t="s">
        <v>89</v>
      </c>
      <c r="B121" s="68">
        <f>+B113+B117</f>
        <v>3067247117.71</v>
      </c>
      <c r="C121" s="55"/>
      <c r="D121" s="68">
        <f>+D113+D117</f>
        <v>353594348.40000004</v>
      </c>
      <c r="E121" s="55"/>
      <c r="F121" s="68">
        <f>+F113+F117</f>
        <v>3420841466.1099997</v>
      </c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</row>
    <row r="122" spans="1:32" s="2" customFormat="1" ht="18" customHeight="1" thickTop="1" x14ac:dyDescent="0.55000000000000004"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</row>
    <row r="123" spans="1:32" s="2" customFormat="1" ht="18" customHeight="1" x14ac:dyDescent="0.55000000000000004">
      <c r="A123" s="2" t="s">
        <v>62</v>
      </c>
      <c r="B123" s="55">
        <f>+B70+N70+B81+N81</f>
        <v>44082769</v>
      </c>
      <c r="C123" s="55"/>
      <c r="D123" s="55">
        <f>+E70+H70+K70+Q70+E81+H81+K81+Q81</f>
        <v>8417569.9499999993</v>
      </c>
      <c r="E123" s="55"/>
      <c r="F123" s="55">
        <f>+B123+D123</f>
        <v>52500338.950000003</v>
      </c>
      <c r="G123" s="58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</row>
    <row r="124" spans="1:32" s="2" customFormat="1" ht="18" customHeight="1" x14ac:dyDescent="0.55000000000000004">
      <c r="A124" s="2" t="s">
        <v>86</v>
      </c>
      <c r="B124" s="55">
        <f>+C70+O70+C81+O81</f>
        <v>1983530.92</v>
      </c>
      <c r="C124" s="55"/>
      <c r="D124" s="55">
        <f>+F70+I70+L70+R70+F81+I81+L81+R81</f>
        <v>416185</v>
      </c>
      <c r="E124" s="55"/>
      <c r="F124" s="55">
        <f t="shared" ref="F124:F125" si="22">+B124+D124</f>
        <v>2399715.92</v>
      </c>
      <c r="G124" s="58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</row>
    <row r="125" spans="1:32" s="2" customFormat="1" ht="18" customHeight="1" x14ac:dyDescent="0.55000000000000004">
      <c r="A125" s="2" t="s">
        <v>84</v>
      </c>
      <c r="B125" s="55">
        <f>+D70+P70+D81+P81</f>
        <v>40137817.760000005</v>
      </c>
      <c r="C125" s="55"/>
      <c r="D125" s="55">
        <f>+G70+J70+M70+S70+G81+J81+M81+S81</f>
        <v>7959736.3700000001</v>
      </c>
      <c r="E125" s="55"/>
      <c r="F125" s="55">
        <f t="shared" si="22"/>
        <v>48097554.130000003</v>
      </c>
      <c r="G125" s="58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</row>
    <row r="126" spans="1:32" s="2" customFormat="1" ht="18" customHeight="1" x14ac:dyDescent="0.55000000000000004"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</row>
  </sheetData>
  <mergeCells count="13">
    <mergeCell ref="A1:S1"/>
    <mergeCell ref="A3:A4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57999999999999996" right="0.23622047244094499" top="0.35433070866141703" bottom="0.19" header="0.31496062992126" footer="0.17"/>
  <pageSetup paperSize="5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ค่าเสื่อมราคา ปี 63</vt:lpstr>
      <vt:lpstr>'ค่าเสื่อมราคา ปี 63'!Print_Titles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</dc:creator>
  <cp:lastModifiedBy>Na</cp:lastModifiedBy>
  <dcterms:created xsi:type="dcterms:W3CDTF">2021-08-16T15:01:00Z</dcterms:created>
  <dcterms:modified xsi:type="dcterms:W3CDTF">2021-08-16T16:00:37Z</dcterms:modified>
</cp:coreProperties>
</file>